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w\Desktop\46 сесія\"/>
    </mc:Choice>
  </mc:AlternateContent>
  <bookViews>
    <workbookView xWindow="0" yWindow="0" windowWidth="19200" windowHeight="813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0" i="1" l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K24" i="1"/>
  <c r="J25" i="1"/>
  <c r="J24" i="1"/>
  <c r="K23" i="1"/>
  <c r="J23" i="1"/>
  <c r="K22" i="1"/>
  <c r="J22" i="1"/>
  <c r="K21" i="1"/>
  <c r="J21" i="1"/>
  <c r="K19" i="1"/>
  <c r="J19" i="1"/>
  <c r="K18" i="1"/>
  <c r="J18" i="1"/>
  <c r="K17" i="1"/>
  <c r="J17" i="1"/>
  <c r="K16" i="1"/>
  <c r="J16" i="1"/>
  <c r="K15" i="1"/>
  <c r="J15" i="1"/>
  <c r="J14" i="1"/>
  <c r="J13" i="1"/>
  <c r="K14" i="1"/>
  <c r="K13" i="1"/>
  <c r="K12" i="1"/>
  <c r="K11" i="1"/>
  <c r="K10" i="1"/>
  <c r="K9" i="1"/>
  <c r="K8" i="1"/>
  <c r="J12" i="1"/>
  <c r="J11" i="1"/>
  <c r="J10" i="1"/>
  <c r="J9" i="1"/>
  <c r="J8" i="1"/>
  <c r="H8" i="1"/>
  <c r="I8" i="1" s="1"/>
  <c r="K20" i="1"/>
  <c r="J20" i="1"/>
  <c r="L8" i="1" l="1"/>
  <c r="M8" i="1"/>
  <c r="I12" i="2" l="1"/>
  <c r="G12" i="2"/>
  <c r="H12" i="2" s="1"/>
  <c r="J12" i="2" l="1"/>
  <c r="D27" i="2" l="1"/>
  <c r="B29" i="2"/>
  <c r="D28" i="2"/>
  <c r="D26" i="2"/>
  <c r="C18" i="2"/>
  <c r="K12" i="2"/>
  <c r="L12" i="2" s="1"/>
  <c r="C20" i="2" l="1"/>
  <c r="D29" i="2"/>
  <c r="C21" i="2" l="1"/>
  <c r="C22" i="2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C55" i="1"/>
  <c r="E53" i="1"/>
  <c r="E54" i="1"/>
  <c r="E52" i="1"/>
  <c r="D43" i="1"/>
  <c r="D44" i="1"/>
  <c r="E55" i="1" l="1"/>
  <c r="D46" i="1"/>
  <c r="D47" i="1" l="1"/>
  <c r="D48" i="1" s="1"/>
</calcChain>
</file>

<file path=xl/sharedStrings.xml><?xml version="1.0" encoding="utf-8"?>
<sst xmlns="http://schemas.openxmlformats.org/spreadsheetml/2006/main" count="156" uniqueCount="95">
  <si>
    <t>Найменування послуги</t>
  </si>
  <si>
    <t>Один. виміру,грн..</t>
  </si>
  <si>
    <t>Квалі-фікація</t>
  </si>
  <si>
    <t xml:space="preserve">Зар. плата грн.. за міс.
</t>
  </si>
  <si>
    <t>Гран. Нор-ма часів. Хвил</t>
  </si>
  <si>
    <t xml:space="preserve">Коефіц затрат часу КЧ
</t>
  </si>
  <si>
    <t>Зар. плата за час  викон. послуги грн.</t>
  </si>
  <si>
    <t>Нарах. на 22%</t>
  </si>
  <si>
    <t>Прямі  матеріальні витрати,  грн.</t>
  </si>
  <si>
    <t>Адміністративні  витра-ти ,грн.</t>
  </si>
  <si>
    <t>Тариф планної соц. послу-ги. Всього,грн.</t>
  </si>
  <si>
    <t>Миття вікон</t>
  </si>
  <si>
    <t>Ведення домашнього господарства</t>
  </si>
  <si>
    <t>Косметичне</t>
  </si>
  <si>
    <t>вологе</t>
  </si>
  <si>
    <t>генеральне</t>
  </si>
  <si>
    <t>Доставка води, піднесення дров</t>
  </si>
  <si>
    <t>Обклеювання вікон</t>
  </si>
  <si>
    <t>Допомога при консервуванні</t>
  </si>
  <si>
    <t>Прасуваня (до 1,5 кг.)</t>
  </si>
  <si>
    <t>Придбання та доставка товарів</t>
  </si>
  <si>
    <t>Приготування їжі</t>
  </si>
  <si>
    <t>Годування (для ліжкохворих)</t>
  </si>
  <si>
    <t>Прання білизни та одягу (до 1,5 кг)</t>
  </si>
  <si>
    <t xml:space="preserve">Ручне прання </t>
  </si>
  <si>
    <t>Прання пральною машинкою</t>
  </si>
  <si>
    <t>Ремонт одягу (дрібний)</t>
  </si>
  <si>
    <t>Заміна натільної та постільної білизни</t>
  </si>
  <si>
    <t>Гадання допомоги при купанні, митті голови, розчісування</t>
  </si>
  <si>
    <t>Надання допомоги в оплаті комунальних послуг</t>
  </si>
  <si>
    <t>Надання допомоги в оформленні документів (субсидій)</t>
  </si>
  <si>
    <t>Оформлення замовлень на доставку вугілля, дров</t>
  </si>
  <si>
    <t>Написання листів</t>
  </si>
  <si>
    <t>Виконання доручень, повязаних з необхідністю відвідування різних організацій</t>
  </si>
  <si>
    <t>Надання допомоги у проведенні сільськогосподарських робіт</t>
  </si>
  <si>
    <t>Надання послуг з виконання ремонтних робіт</t>
  </si>
  <si>
    <t>Представництво інтересів в органах державної влади</t>
  </si>
  <si>
    <t>Послуги швачки, ремонт взуття</t>
  </si>
  <si>
    <t>Послуги перукаря</t>
  </si>
  <si>
    <t>Послуги прачки</t>
  </si>
  <si>
    <t>Порубка дров</t>
  </si>
  <si>
    <t>Ремонт огорожі, обкошування присадибної ділянки</t>
  </si>
  <si>
    <t>Соціальний робітник</t>
  </si>
  <si>
    <t>Соціальний працівник</t>
  </si>
  <si>
    <t>Водій</t>
  </si>
  <si>
    <t>Швея</t>
  </si>
  <si>
    <t>Перукар</t>
  </si>
  <si>
    <t>Прачка</t>
  </si>
  <si>
    <t xml:space="preserve"> Робітник з комплесного обслуговування</t>
  </si>
  <si>
    <t>Прямі матеріальні витрати</t>
  </si>
  <si>
    <t>Посадовий оклад</t>
  </si>
  <si>
    <t>рік</t>
  </si>
  <si>
    <t>місяць</t>
  </si>
  <si>
    <t>Підвищення посадового окладу 20%</t>
  </si>
  <si>
    <t>Матеріальна допомога на оздоровення</t>
  </si>
  <si>
    <t>Всього заробітна плата</t>
  </si>
  <si>
    <t>ЄСВ 22%</t>
  </si>
  <si>
    <t>Всого прямі витрати</t>
  </si>
  <si>
    <t>Х</t>
  </si>
  <si>
    <t>Витрати на придбанн товарів</t>
  </si>
  <si>
    <t>Зошит</t>
  </si>
  <si>
    <t>Ручка</t>
  </si>
  <si>
    <t>Рукавиці</t>
  </si>
  <si>
    <t>к=ть</t>
  </si>
  <si>
    <t>ціна</t>
  </si>
  <si>
    <t>Сума</t>
  </si>
  <si>
    <t>Всього</t>
  </si>
  <si>
    <t xml:space="preserve">Прямі витрати </t>
  </si>
  <si>
    <t>Адміністративні витрати</t>
  </si>
  <si>
    <t>Вартість надання соціальної послуги за і год</t>
  </si>
  <si>
    <t>село</t>
  </si>
  <si>
    <t>ТАРИФИ</t>
  </si>
  <si>
    <t>Диференційована вартість 75% соц. послу-ги. Всього,грн.</t>
  </si>
  <si>
    <t xml:space="preserve"> на платні соціальні послуги "Соціальне таксі" 
</t>
  </si>
  <si>
    <t>люд\год</t>
  </si>
  <si>
    <t>Дизпаливо(1 км\год)</t>
  </si>
  <si>
    <t>Масло моторне</t>
  </si>
  <si>
    <t>Двигун (аморт)</t>
  </si>
  <si>
    <t>Транспортна послуга</t>
  </si>
  <si>
    <t>№ з/п</t>
  </si>
  <si>
    <t xml:space="preserve"> на платні заходи соціальної послуги "ДОГЛЯД ВДОМА" 
</t>
  </si>
  <si>
    <t>(116622,24+20006,04)= 136628,28:250:8=68,31</t>
  </si>
  <si>
    <t>116622,24:250:8)*0,15= 8,74</t>
  </si>
  <si>
    <t>68,31+8,743=77,05</t>
  </si>
  <si>
    <t>КУ «Територіальний центр» Тетіївської міської ради</t>
  </si>
  <si>
    <t>2024 рік</t>
  </si>
  <si>
    <t>Днфераційна плата 75%</t>
  </si>
  <si>
    <t>Супровід споживача соц.послуг у поліклініку місто</t>
  </si>
  <si>
    <t xml:space="preserve"> Робітник з компл. обслуговування</t>
  </si>
  <si>
    <t>2026 рік</t>
  </si>
  <si>
    <t>(148059,20+1980)= 150039,20:250:8=75,02</t>
  </si>
  <si>
    <t>148059,20:250:8)*0,15= 11,10</t>
  </si>
  <si>
    <t>75,02+11,10=86,12</t>
  </si>
  <si>
    <t xml:space="preserve">Додаток 3
До рішення сорок шостої сесії
Тетіївської міської ради VІІІ скликання
_________________№_________
</t>
  </si>
  <si>
    <t xml:space="preserve">Додаток 1
До рішення сорок шостої сесії
Тетіївської міської ради VІІІ скликання
_________________№_________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</si>
</sst>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i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10" fillId="0" borderId="5" xfId="0" applyFont="1" applyBorder="1"/>
    <xf numFmtId="0" fontId="11" fillId="0" borderId="1" xfId="0" applyFont="1" applyBorder="1" applyAlignment="1">
      <alignment wrapText="1"/>
    </xf>
    <xf numFmtId="1" fontId="10" fillId="0" borderId="1" xfId="0" applyNumberFormat="1" applyFont="1" applyBorder="1"/>
    <xf numFmtId="0" fontId="9" fillId="0" borderId="6" xfId="0" applyFont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/>
    </xf>
    <xf numFmtId="0" fontId="5" fillId="0" borderId="8" xfId="0" applyFont="1" applyBorder="1" applyAlignment="1">
      <alignment wrapText="1"/>
    </xf>
    <xf numFmtId="0" fontId="11" fillId="0" borderId="2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4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8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zoomScaleNormal="100" workbookViewId="0">
      <selection activeCell="J1" sqref="J1:L1"/>
    </sheetView>
  </sheetViews>
  <sheetFormatPr defaultRowHeight="15" x14ac:dyDescent="0.25"/>
  <cols>
    <col min="1" max="1" width="4.42578125" customWidth="1"/>
    <col min="2" max="2" width="45.28515625" customWidth="1"/>
    <col min="3" max="3" width="7.42578125" customWidth="1"/>
    <col min="4" max="4" width="20.28515625" customWidth="1"/>
    <col min="5" max="5" width="9.7109375" customWidth="1"/>
    <col min="10" max="10" width="10.28515625" customWidth="1"/>
    <col min="11" max="11" width="10.5703125" customWidth="1"/>
  </cols>
  <sheetData>
    <row r="1" spans="1:13" ht="55.15" customHeight="1" x14ac:dyDescent="0.25">
      <c r="B1" s="32"/>
      <c r="C1" s="32"/>
      <c r="D1" s="32"/>
      <c r="E1" s="32"/>
      <c r="J1" s="33" t="s">
        <v>94</v>
      </c>
      <c r="K1" s="33"/>
      <c r="L1" s="33"/>
    </row>
    <row r="2" spans="1:13" ht="14.25" customHeight="1" x14ac:dyDescent="0.3">
      <c r="D2" s="34" t="s">
        <v>71</v>
      </c>
      <c r="E2" s="34"/>
      <c r="F2" s="34"/>
      <c r="G2" s="34"/>
    </row>
    <row r="3" spans="1:13" ht="18.75" x14ac:dyDescent="0.3">
      <c r="B3" s="38" t="s">
        <v>80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3" x14ac:dyDescent="0.25">
      <c r="B4" s="31" t="s">
        <v>84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3" ht="15.75" thickBot="1" x14ac:dyDescent="0.3">
      <c r="D5" s="37" t="s">
        <v>89</v>
      </c>
      <c r="E5" s="37"/>
      <c r="F5" s="37"/>
    </row>
    <row r="6" spans="1:13" ht="68.25" customHeight="1" thickBot="1" x14ac:dyDescent="0.3">
      <c r="A6" s="17" t="s">
        <v>79</v>
      </c>
      <c r="B6" s="19" t="s">
        <v>0</v>
      </c>
      <c r="C6" s="20" t="s">
        <v>1</v>
      </c>
      <c r="D6" s="21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1" t="s">
        <v>9</v>
      </c>
      <c r="L6" s="21" t="s">
        <v>10</v>
      </c>
      <c r="M6" s="21" t="s">
        <v>86</v>
      </c>
    </row>
    <row r="7" spans="1:13" ht="11.25" customHeight="1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</row>
    <row r="8" spans="1:13" x14ac:dyDescent="0.25">
      <c r="A8" s="2">
        <v>1</v>
      </c>
      <c r="B8" s="23" t="s">
        <v>12</v>
      </c>
      <c r="C8" s="12">
        <v>1</v>
      </c>
      <c r="D8" s="13" t="s">
        <v>42</v>
      </c>
      <c r="E8" s="12">
        <v>9694</v>
      </c>
      <c r="F8" s="12">
        <v>18</v>
      </c>
      <c r="G8" s="12">
        <v>0.30599999999999999</v>
      </c>
      <c r="H8" s="12">
        <f>(((E8/20)/8)/60)*F8</f>
        <v>18.17625</v>
      </c>
      <c r="I8" s="12">
        <f>H8*22%</f>
        <v>3.9987749999999997</v>
      </c>
      <c r="J8" s="12">
        <f t="shared" ref="J8:J19" si="0">75.02*G8</f>
        <v>22.956119999999999</v>
      </c>
      <c r="K8" s="12">
        <f t="shared" ref="K8:K19" si="1">11.1*G8</f>
        <v>3.3965999999999998</v>
      </c>
      <c r="L8" s="16">
        <f>J8+K8</f>
        <v>26.352719999999998</v>
      </c>
      <c r="M8" s="2">
        <f>L8*75%</f>
        <v>19.764539999999997</v>
      </c>
    </row>
    <row r="9" spans="1:13" x14ac:dyDescent="0.25">
      <c r="A9" s="35"/>
      <c r="B9" s="24" t="s">
        <v>13</v>
      </c>
      <c r="C9" s="12">
        <v>1</v>
      </c>
      <c r="D9" s="13" t="s">
        <v>42</v>
      </c>
      <c r="E9" s="12">
        <v>9694</v>
      </c>
      <c r="F9" s="12">
        <v>18</v>
      </c>
      <c r="G9" s="12">
        <v>0.30599999999999999</v>
      </c>
      <c r="H9" s="12">
        <f t="shared" ref="H9:H40" si="2">(((E9/20)/8)/60)*F9</f>
        <v>18.17625</v>
      </c>
      <c r="I9" s="12">
        <f t="shared" ref="I9:I40" si="3">H9*22%</f>
        <v>3.9987749999999997</v>
      </c>
      <c r="J9" s="12">
        <f t="shared" si="0"/>
        <v>22.956119999999999</v>
      </c>
      <c r="K9" s="12">
        <f t="shared" si="1"/>
        <v>3.3965999999999998</v>
      </c>
      <c r="L9" s="16">
        <f t="shared" ref="L9:L40" si="4">J9+K9</f>
        <v>26.352719999999998</v>
      </c>
      <c r="M9" s="2">
        <f t="shared" ref="M9:M40" si="5">L9*75%</f>
        <v>19.764539999999997</v>
      </c>
    </row>
    <row r="10" spans="1:13" x14ac:dyDescent="0.25">
      <c r="A10" s="35"/>
      <c r="B10" s="24" t="s">
        <v>14</v>
      </c>
      <c r="C10" s="12">
        <v>1</v>
      </c>
      <c r="D10" s="13" t="s">
        <v>42</v>
      </c>
      <c r="E10" s="12">
        <v>9694</v>
      </c>
      <c r="F10" s="12">
        <v>42</v>
      </c>
      <c r="G10" s="12">
        <v>0.71399999999999997</v>
      </c>
      <c r="H10" s="12">
        <f t="shared" si="2"/>
        <v>42.411249999999995</v>
      </c>
      <c r="I10" s="12">
        <f t="shared" si="3"/>
        <v>9.3304749999999999</v>
      </c>
      <c r="J10" s="12">
        <f t="shared" si="0"/>
        <v>53.564279999999997</v>
      </c>
      <c r="K10" s="12">
        <f t="shared" si="1"/>
        <v>7.9253999999999998</v>
      </c>
      <c r="L10" s="16">
        <f t="shared" si="4"/>
        <v>61.489679999999993</v>
      </c>
      <c r="M10" s="2">
        <f t="shared" si="5"/>
        <v>46.117259999999995</v>
      </c>
    </row>
    <row r="11" spans="1:13" x14ac:dyDescent="0.25">
      <c r="A11" s="36"/>
      <c r="B11" s="25" t="s">
        <v>15</v>
      </c>
      <c r="C11" s="12">
        <v>1</v>
      </c>
      <c r="D11" s="13" t="s">
        <v>42</v>
      </c>
      <c r="E11" s="12">
        <v>9694</v>
      </c>
      <c r="F11" s="12">
        <v>126</v>
      </c>
      <c r="G11" s="12">
        <v>2.1419999999999999</v>
      </c>
      <c r="H11" s="12">
        <f t="shared" si="2"/>
        <v>127.23375</v>
      </c>
      <c r="I11" s="12">
        <f t="shared" si="3"/>
        <v>27.991425</v>
      </c>
      <c r="J11" s="12">
        <f t="shared" si="0"/>
        <v>160.69283999999999</v>
      </c>
      <c r="K11" s="12">
        <f t="shared" si="1"/>
        <v>23.776199999999999</v>
      </c>
      <c r="L11" s="16">
        <f t="shared" si="4"/>
        <v>184.46903999999998</v>
      </c>
      <c r="M11" s="2">
        <f t="shared" si="5"/>
        <v>138.35177999999999</v>
      </c>
    </row>
    <row r="12" spans="1:13" x14ac:dyDescent="0.25">
      <c r="A12" s="2">
        <v>3</v>
      </c>
      <c r="B12" s="25" t="s">
        <v>16</v>
      </c>
      <c r="C12" s="12">
        <v>1</v>
      </c>
      <c r="D12" s="13" t="s">
        <v>42</v>
      </c>
      <c r="E12" s="12">
        <v>9694</v>
      </c>
      <c r="F12" s="12">
        <v>42</v>
      </c>
      <c r="G12" s="12">
        <v>0.71399999999999997</v>
      </c>
      <c r="H12" s="12">
        <f t="shared" si="2"/>
        <v>42.411249999999995</v>
      </c>
      <c r="I12" s="12">
        <f t="shared" si="3"/>
        <v>9.3304749999999999</v>
      </c>
      <c r="J12" s="12">
        <f t="shared" si="0"/>
        <v>53.564279999999997</v>
      </c>
      <c r="K12" s="12">
        <f t="shared" si="1"/>
        <v>7.9253999999999998</v>
      </c>
      <c r="L12" s="16">
        <f t="shared" si="4"/>
        <v>61.489679999999993</v>
      </c>
      <c r="M12" s="2">
        <f t="shared" si="5"/>
        <v>46.117259999999995</v>
      </c>
    </row>
    <row r="13" spans="1:13" x14ac:dyDescent="0.25">
      <c r="A13" s="2">
        <v>4</v>
      </c>
      <c r="B13" s="26" t="s">
        <v>11</v>
      </c>
      <c r="C13" s="12">
        <v>1</v>
      </c>
      <c r="D13" s="13" t="s">
        <v>42</v>
      </c>
      <c r="E13" s="12">
        <v>9694</v>
      </c>
      <c r="F13" s="12">
        <v>30</v>
      </c>
      <c r="G13" s="12">
        <v>0.5</v>
      </c>
      <c r="H13" s="12">
        <f t="shared" si="2"/>
        <v>30.293749999999999</v>
      </c>
      <c r="I13" s="12">
        <f t="shared" si="3"/>
        <v>6.664625</v>
      </c>
      <c r="J13" s="12">
        <f t="shared" si="0"/>
        <v>37.51</v>
      </c>
      <c r="K13" s="12">
        <f t="shared" si="1"/>
        <v>5.55</v>
      </c>
      <c r="L13" s="16">
        <f t="shared" si="4"/>
        <v>43.059999999999995</v>
      </c>
      <c r="M13" s="2">
        <f t="shared" si="5"/>
        <v>32.294999999999995</v>
      </c>
    </row>
    <row r="14" spans="1:13" x14ac:dyDescent="0.25">
      <c r="A14" s="2">
        <v>5</v>
      </c>
      <c r="B14" s="26" t="s">
        <v>17</v>
      </c>
      <c r="C14" s="12">
        <v>1</v>
      </c>
      <c r="D14" s="13" t="s">
        <v>42</v>
      </c>
      <c r="E14" s="12">
        <v>9694</v>
      </c>
      <c r="F14" s="12">
        <v>30</v>
      </c>
      <c r="G14" s="12">
        <v>0.5</v>
      </c>
      <c r="H14" s="12">
        <f t="shared" si="2"/>
        <v>30.293749999999999</v>
      </c>
      <c r="I14" s="12">
        <f t="shared" si="3"/>
        <v>6.664625</v>
      </c>
      <c r="J14" s="12">
        <f t="shared" si="0"/>
        <v>37.51</v>
      </c>
      <c r="K14" s="12">
        <f t="shared" si="1"/>
        <v>5.55</v>
      </c>
      <c r="L14" s="16">
        <f t="shared" si="4"/>
        <v>43.059999999999995</v>
      </c>
      <c r="M14" s="2">
        <f t="shared" si="5"/>
        <v>32.294999999999995</v>
      </c>
    </row>
    <row r="15" spans="1:13" x14ac:dyDescent="0.25">
      <c r="A15" s="2">
        <v>6</v>
      </c>
      <c r="B15" s="27" t="s">
        <v>18</v>
      </c>
      <c r="C15" s="12">
        <v>1</v>
      </c>
      <c r="D15" s="13" t="s">
        <v>42</v>
      </c>
      <c r="E15" s="12">
        <v>9694</v>
      </c>
      <c r="F15" s="12">
        <v>90</v>
      </c>
      <c r="G15" s="12">
        <v>1.5</v>
      </c>
      <c r="H15" s="12">
        <f t="shared" si="2"/>
        <v>90.881249999999994</v>
      </c>
      <c r="I15" s="12">
        <f t="shared" si="3"/>
        <v>19.993874999999999</v>
      </c>
      <c r="J15" s="12">
        <f t="shared" si="0"/>
        <v>112.53</v>
      </c>
      <c r="K15" s="12">
        <f t="shared" si="1"/>
        <v>16.649999999999999</v>
      </c>
      <c r="L15" s="16">
        <f t="shared" si="4"/>
        <v>129.18</v>
      </c>
      <c r="M15" s="2">
        <f t="shared" si="5"/>
        <v>96.885000000000005</v>
      </c>
    </row>
    <row r="16" spans="1:13" x14ac:dyDescent="0.25">
      <c r="A16" s="2">
        <v>7</v>
      </c>
      <c r="B16" s="27" t="s">
        <v>19</v>
      </c>
      <c r="C16" s="12">
        <v>1</v>
      </c>
      <c r="D16" s="13" t="s">
        <v>42</v>
      </c>
      <c r="E16" s="12">
        <v>9694</v>
      </c>
      <c r="F16" s="12">
        <v>30</v>
      </c>
      <c r="G16" s="12">
        <v>0.5</v>
      </c>
      <c r="H16" s="12">
        <f t="shared" si="2"/>
        <v>30.293749999999999</v>
      </c>
      <c r="I16" s="12">
        <f t="shared" si="3"/>
        <v>6.664625</v>
      </c>
      <c r="J16" s="12">
        <f t="shared" si="0"/>
        <v>37.51</v>
      </c>
      <c r="K16" s="12">
        <f t="shared" si="1"/>
        <v>5.55</v>
      </c>
      <c r="L16" s="16">
        <f t="shared" si="4"/>
        <v>43.059999999999995</v>
      </c>
      <c r="M16" s="2">
        <f t="shared" si="5"/>
        <v>32.294999999999995</v>
      </c>
    </row>
    <row r="17" spans="1:13" x14ac:dyDescent="0.25">
      <c r="A17" s="2">
        <v>8</v>
      </c>
      <c r="B17" s="27" t="s">
        <v>20</v>
      </c>
      <c r="C17" s="12">
        <v>1</v>
      </c>
      <c r="D17" s="13" t="s">
        <v>42</v>
      </c>
      <c r="E17" s="12">
        <v>9694</v>
      </c>
      <c r="F17" s="12">
        <v>84</v>
      </c>
      <c r="G17" s="12">
        <v>1.4279999999999999</v>
      </c>
      <c r="H17" s="12">
        <f t="shared" si="2"/>
        <v>84.822499999999991</v>
      </c>
      <c r="I17" s="12">
        <f t="shared" si="3"/>
        <v>18.66095</v>
      </c>
      <c r="J17" s="12">
        <f t="shared" si="0"/>
        <v>107.12855999999999</v>
      </c>
      <c r="K17" s="12">
        <f t="shared" si="1"/>
        <v>15.8508</v>
      </c>
      <c r="L17" s="16">
        <f t="shared" si="4"/>
        <v>122.97935999999999</v>
      </c>
      <c r="M17" s="2">
        <f t="shared" si="5"/>
        <v>92.234519999999989</v>
      </c>
    </row>
    <row r="18" spans="1:13" x14ac:dyDescent="0.25">
      <c r="A18" s="2">
        <v>9</v>
      </c>
      <c r="B18" s="27" t="s">
        <v>21</v>
      </c>
      <c r="C18" s="12">
        <v>1</v>
      </c>
      <c r="D18" s="13" t="s">
        <v>42</v>
      </c>
      <c r="E18" s="12">
        <v>9694</v>
      </c>
      <c r="F18" s="12">
        <v>60</v>
      </c>
      <c r="G18" s="12">
        <v>1.02</v>
      </c>
      <c r="H18" s="12">
        <f t="shared" si="2"/>
        <v>60.587499999999999</v>
      </c>
      <c r="I18" s="12">
        <f t="shared" si="3"/>
        <v>13.32925</v>
      </c>
      <c r="J18" s="12">
        <f t="shared" si="0"/>
        <v>76.520399999999995</v>
      </c>
      <c r="K18" s="12">
        <f t="shared" si="1"/>
        <v>11.321999999999999</v>
      </c>
      <c r="L18" s="16">
        <f t="shared" si="4"/>
        <v>87.842399999999998</v>
      </c>
      <c r="M18" s="2">
        <f t="shared" si="5"/>
        <v>65.881799999999998</v>
      </c>
    </row>
    <row r="19" spans="1:13" x14ac:dyDescent="0.25">
      <c r="A19" s="2">
        <v>10</v>
      </c>
      <c r="B19" s="28" t="s">
        <v>22</v>
      </c>
      <c r="C19" s="12">
        <v>1</v>
      </c>
      <c r="D19" s="13" t="s">
        <v>42</v>
      </c>
      <c r="E19" s="12">
        <v>9694</v>
      </c>
      <c r="F19" s="12">
        <v>24</v>
      </c>
      <c r="G19" s="12">
        <v>0.40799999999999997</v>
      </c>
      <c r="H19" s="12">
        <f t="shared" si="2"/>
        <v>24.234999999999999</v>
      </c>
      <c r="I19" s="12">
        <f t="shared" si="3"/>
        <v>5.3316999999999997</v>
      </c>
      <c r="J19" s="12">
        <f t="shared" si="0"/>
        <v>30.608159999999998</v>
      </c>
      <c r="K19" s="12">
        <f t="shared" si="1"/>
        <v>4.5287999999999995</v>
      </c>
      <c r="L19" s="16">
        <f t="shared" si="4"/>
        <v>35.136959999999995</v>
      </c>
      <c r="M19" s="2">
        <f t="shared" si="5"/>
        <v>26.352719999999998</v>
      </c>
    </row>
    <row r="20" spans="1:13" x14ac:dyDescent="0.25">
      <c r="A20" s="2">
        <v>11</v>
      </c>
      <c r="B20" s="28" t="s">
        <v>23</v>
      </c>
      <c r="C20" s="14"/>
      <c r="D20" s="13"/>
      <c r="E20" s="12">
        <v>9694</v>
      </c>
      <c r="F20" s="12"/>
      <c r="G20" s="12"/>
      <c r="H20" s="12">
        <f t="shared" si="2"/>
        <v>0</v>
      </c>
      <c r="I20" s="12">
        <f t="shared" si="3"/>
        <v>0</v>
      </c>
      <c r="J20" s="12">
        <f t="shared" ref="J20" si="6">65.9*G20</f>
        <v>0</v>
      </c>
      <c r="K20" s="12">
        <f t="shared" ref="K20" si="7">9.65*G20</f>
        <v>0</v>
      </c>
      <c r="L20" s="16">
        <f t="shared" si="4"/>
        <v>0</v>
      </c>
      <c r="M20" s="2">
        <f t="shared" si="5"/>
        <v>0</v>
      </c>
    </row>
    <row r="21" spans="1:13" x14ac:dyDescent="0.25">
      <c r="A21" s="2">
        <v>12</v>
      </c>
      <c r="B21" s="29" t="s">
        <v>24</v>
      </c>
      <c r="C21" s="14">
        <v>1</v>
      </c>
      <c r="D21" s="13" t="s">
        <v>42</v>
      </c>
      <c r="E21" s="12">
        <v>9694</v>
      </c>
      <c r="F21" s="12">
        <v>30</v>
      </c>
      <c r="G21" s="12">
        <v>0.5</v>
      </c>
      <c r="H21" s="12">
        <f t="shared" si="2"/>
        <v>30.293749999999999</v>
      </c>
      <c r="I21" s="12">
        <f t="shared" si="3"/>
        <v>6.664625</v>
      </c>
      <c r="J21" s="12">
        <f t="shared" ref="J21:J40" si="8">75.02*G21</f>
        <v>37.51</v>
      </c>
      <c r="K21" s="12">
        <f t="shared" ref="K21:K40" si="9">11.1*G21</f>
        <v>5.55</v>
      </c>
      <c r="L21" s="16">
        <f t="shared" si="4"/>
        <v>43.059999999999995</v>
      </c>
      <c r="M21" s="2">
        <f t="shared" si="5"/>
        <v>32.294999999999995</v>
      </c>
    </row>
    <row r="22" spans="1:13" x14ac:dyDescent="0.25">
      <c r="A22" s="2">
        <v>13</v>
      </c>
      <c r="B22" s="30" t="s">
        <v>25</v>
      </c>
      <c r="C22" s="14">
        <v>1</v>
      </c>
      <c r="D22" s="13" t="s">
        <v>42</v>
      </c>
      <c r="E22" s="12">
        <v>9694</v>
      </c>
      <c r="F22" s="12">
        <v>60</v>
      </c>
      <c r="G22" s="12">
        <v>1.02</v>
      </c>
      <c r="H22" s="12">
        <f t="shared" si="2"/>
        <v>60.587499999999999</v>
      </c>
      <c r="I22" s="12">
        <f t="shared" si="3"/>
        <v>13.32925</v>
      </c>
      <c r="J22" s="12">
        <f t="shared" si="8"/>
        <v>76.520399999999995</v>
      </c>
      <c r="K22" s="12">
        <f t="shared" si="9"/>
        <v>11.321999999999999</v>
      </c>
      <c r="L22" s="16">
        <f t="shared" si="4"/>
        <v>87.842399999999998</v>
      </c>
      <c r="M22" s="2">
        <f t="shared" si="5"/>
        <v>65.881799999999998</v>
      </c>
    </row>
    <row r="23" spans="1:13" x14ac:dyDescent="0.25">
      <c r="A23" s="2">
        <v>14</v>
      </c>
      <c r="B23" s="30" t="s">
        <v>26</v>
      </c>
      <c r="C23" s="12">
        <v>1</v>
      </c>
      <c r="D23" s="13" t="s">
        <v>42</v>
      </c>
      <c r="E23" s="12">
        <v>9694</v>
      </c>
      <c r="F23" s="12">
        <v>6</v>
      </c>
      <c r="G23" s="12">
        <v>0.10199999999999999</v>
      </c>
      <c r="H23" s="12">
        <f t="shared" si="2"/>
        <v>6.0587499999999999</v>
      </c>
      <c r="I23" s="12">
        <f t="shared" si="3"/>
        <v>1.3329249999999999</v>
      </c>
      <c r="J23" s="12">
        <f t="shared" si="8"/>
        <v>7.6520399999999995</v>
      </c>
      <c r="K23" s="12">
        <f t="shared" si="9"/>
        <v>1.1321999999999999</v>
      </c>
      <c r="L23" s="16">
        <f t="shared" si="4"/>
        <v>8.7842399999999987</v>
      </c>
      <c r="M23" s="2">
        <f t="shared" si="5"/>
        <v>6.5881799999999995</v>
      </c>
    </row>
    <row r="24" spans="1:13" x14ac:dyDescent="0.25">
      <c r="A24" s="2">
        <v>15</v>
      </c>
      <c r="B24" s="26" t="s">
        <v>27</v>
      </c>
      <c r="C24" s="12">
        <v>1</v>
      </c>
      <c r="D24" s="13" t="s">
        <v>42</v>
      </c>
      <c r="E24" s="12">
        <v>9694</v>
      </c>
      <c r="F24" s="12">
        <v>10</v>
      </c>
      <c r="G24" s="12">
        <v>0.16700000000000001</v>
      </c>
      <c r="H24" s="12">
        <f t="shared" si="2"/>
        <v>10.097916666666666</v>
      </c>
      <c r="I24" s="12">
        <f t="shared" si="3"/>
        <v>2.2215416666666665</v>
      </c>
      <c r="J24" s="12">
        <f t="shared" si="8"/>
        <v>12.52834</v>
      </c>
      <c r="K24" s="12">
        <f t="shared" si="9"/>
        <v>1.8537000000000001</v>
      </c>
      <c r="L24" s="16">
        <f t="shared" si="4"/>
        <v>14.38204</v>
      </c>
      <c r="M24" s="2">
        <f t="shared" si="5"/>
        <v>10.786529999999999</v>
      </c>
    </row>
    <row r="25" spans="1:13" ht="28.5" x14ac:dyDescent="0.25">
      <c r="A25" s="2">
        <v>16</v>
      </c>
      <c r="B25" s="23" t="s">
        <v>28</v>
      </c>
      <c r="C25" s="12">
        <v>1</v>
      </c>
      <c r="D25" s="13" t="s">
        <v>42</v>
      </c>
      <c r="E25" s="12">
        <v>9694</v>
      </c>
      <c r="F25" s="12">
        <v>60</v>
      </c>
      <c r="G25" s="12">
        <v>1.02</v>
      </c>
      <c r="H25" s="12">
        <f t="shared" si="2"/>
        <v>60.587499999999999</v>
      </c>
      <c r="I25" s="12">
        <f t="shared" si="3"/>
        <v>13.32925</v>
      </c>
      <c r="J25" s="12">
        <f t="shared" si="8"/>
        <v>76.520399999999995</v>
      </c>
      <c r="K25" s="12">
        <f t="shared" si="9"/>
        <v>11.321999999999999</v>
      </c>
      <c r="L25" s="16">
        <f t="shared" si="4"/>
        <v>87.842399999999998</v>
      </c>
      <c r="M25" s="2">
        <f t="shared" si="5"/>
        <v>65.881799999999998</v>
      </c>
    </row>
    <row r="26" spans="1:13" ht="28.5" x14ac:dyDescent="0.25">
      <c r="A26" s="35"/>
      <c r="B26" s="24" t="s">
        <v>87</v>
      </c>
      <c r="C26" s="14">
        <v>1</v>
      </c>
      <c r="D26" s="13" t="s">
        <v>42</v>
      </c>
      <c r="E26" s="12">
        <v>9694</v>
      </c>
      <c r="F26" s="12">
        <v>78</v>
      </c>
      <c r="G26" s="12">
        <v>1.3260000000000001</v>
      </c>
      <c r="H26" s="12">
        <f t="shared" si="2"/>
        <v>78.763750000000002</v>
      </c>
      <c r="I26" s="12">
        <f t="shared" si="3"/>
        <v>17.328025</v>
      </c>
      <c r="J26" s="12">
        <f t="shared" si="8"/>
        <v>99.476519999999994</v>
      </c>
      <c r="K26" s="12">
        <f t="shared" si="9"/>
        <v>14.7186</v>
      </c>
      <c r="L26" s="16">
        <f t="shared" si="4"/>
        <v>114.19511999999999</v>
      </c>
      <c r="M26" s="2">
        <f t="shared" si="5"/>
        <v>85.646339999999995</v>
      </c>
    </row>
    <row r="27" spans="1:13" x14ac:dyDescent="0.25">
      <c r="A27" s="36"/>
      <c r="B27" s="25" t="s">
        <v>70</v>
      </c>
      <c r="C27" s="14">
        <v>1</v>
      </c>
      <c r="D27" s="13" t="s">
        <v>42</v>
      </c>
      <c r="E27" s="12">
        <v>9694</v>
      </c>
      <c r="F27" s="12">
        <v>180</v>
      </c>
      <c r="G27" s="12">
        <v>3.06</v>
      </c>
      <c r="H27" s="12">
        <f t="shared" si="2"/>
        <v>181.76249999999999</v>
      </c>
      <c r="I27" s="12">
        <f t="shared" si="3"/>
        <v>39.987749999999998</v>
      </c>
      <c r="J27" s="12">
        <f t="shared" si="8"/>
        <v>229.56119999999999</v>
      </c>
      <c r="K27" s="12">
        <f t="shared" si="9"/>
        <v>33.966000000000001</v>
      </c>
      <c r="L27" s="16">
        <f t="shared" si="4"/>
        <v>263.52719999999999</v>
      </c>
      <c r="M27" s="2">
        <f t="shared" si="5"/>
        <v>197.6454</v>
      </c>
    </row>
    <row r="28" spans="1:13" ht="28.5" x14ac:dyDescent="0.25">
      <c r="A28" s="2">
        <v>18</v>
      </c>
      <c r="B28" s="25" t="s">
        <v>29</v>
      </c>
      <c r="C28" s="12">
        <v>1</v>
      </c>
      <c r="D28" s="13" t="s">
        <v>42</v>
      </c>
      <c r="E28" s="12">
        <v>9694</v>
      </c>
      <c r="F28" s="12">
        <v>45</v>
      </c>
      <c r="G28" s="12">
        <v>0.76500000000000001</v>
      </c>
      <c r="H28" s="12">
        <f t="shared" si="2"/>
        <v>45.440624999999997</v>
      </c>
      <c r="I28" s="12">
        <f t="shared" si="3"/>
        <v>9.9969374999999996</v>
      </c>
      <c r="J28" s="12">
        <f t="shared" si="8"/>
        <v>57.390299999999996</v>
      </c>
      <c r="K28" s="12">
        <f t="shared" si="9"/>
        <v>8.4915000000000003</v>
      </c>
      <c r="L28" s="16">
        <f t="shared" si="4"/>
        <v>65.881799999999998</v>
      </c>
      <c r="M28" s="2">
        <f t="shared" si="5"/>
        <v>49.411349999999999</v>
      </c>
    </row>
    <row r="29" spans="1:13" ht="28.5" x14ac:dyDescent="0.25">
      <c r="A29" s="2">
        <v>19</v>
      </c>
      <c r="B29" s="26" t="s">
        <v>30</v>
      </c>
      <c r="C29" s="12">
        <v>1</v>
      </c>
      <c r="D29" s="13" t="s">
        <v>42</v>
      </c>
      <c r="E29" s="12">
        <v>9694</v>
      </c>
      <c r="F29" s="12">
        <v>60</v>
      </c>
      <c r="G29" s="12">
        <v>1.02</v>
      </c>
      <c r="H29" s="12">
        <f t="shared" si="2"/>
        <v>60.587499999999999</v>
      </c>
      <c r="I29" s="12">
        <f t="shared" si="3"/>
        <v>13.32925</v>
      </c>
      <c r="J29" s="12">
        <f t="shared" si="8"/>
        <v>76.520399999999995</v>
      </c>
      <c r="K29" s="12">
        <f t="shared" si="9"/>
        <v>11.321999999999999</v>
      </c>
      <c r="L29" s="16">
        <f t="shared" si="4"/>
        <v>87.842399999999998</v>
      </c>
      <c r="M29" s="2">
        <f t="shared" si="5"/>
        <v>65.881799999999998</v>
      </c>
    </row>
    <row r="30" spans="1:13" ht="28.5" x14ac:dyDescent="0.25">
      <c r="A30" s="2">
        <v>20</v>
      </c>
      <c r="B30" s="26" t="s">
        <v>31</v>
      </c>
      <c r="C30" s="12">
        <v>1</v>
      </c>
      <c r="D30" s="13" t="s">
        <v>42</v>
      </c>
      <c r="E30" s="12">
        <v>9694</v>
      </c>
      <c r="F30" s="12">
        <v>60</v>
      </c>
      <c r="G30" s="12">
        <v>1.02</v>
      </c>
      <c r="H30" s="12">
        <f t="shared" si="2"/>
        <v>60.587499999999999</v>
      </c>
      <c r="I30" s="12">
        <f t="shared" si="3"/>
        <v>13.32925</v>
      </c>
      <c r="J30" s="12">
        <f t="shared" si="8"/>
        <v>76.520399999999995</v>
      </c>
      <c r="K30" s="12">
        <f t="shared" si="9"/>
        <v>11.321999999999999</v>
      </c>
      <c r="L30" s="16">
        <f t="shared" si="4"/>
        <v>87.842399999999998</v>
      </c>
      <c r="M30" s="2">
        <f t="shared" si="5"/>
        <v>65.881799999999998</v>
      </c>
    </row>
    <row r="31" spans="1:13" x14ac:dyDescent="0.25">
      <c r="A31" s="2">
        <v>21</v>
      </c>
      <c r="B31" s="26" t="s">
        <v>32</v>
      </c>
      <c r="C31" s="12">
        <v>1</v>
      </c>
      <c r="D31" s="13" t="s">
        <v>42</v>
      </c>
      <c r="E31" s="12">
        <v>9694</v>
      </c>
      <c r="F31" s="12">
        <v>30</v>
      </c>
      <c r="G31" s="12">
        <v>0.5</v>
      </c>
      <c r="H31" s="12">
        <f t="shared" si="2"/>
        <v>30.293749999999999</v>
      </c>
      <c r="I31" s="12">
        <f t="shared" si="3"/>
        <v>6.664625</v>
      </c>
      <c r="J31" s="12">
        <f t="shared" si="8"/>
        <v>37.51</v>
      </c>
      <c r="K31" s="12">
        <f t="shared" si="9"/>
        <v>5.55</v>
      </c>
      <c r="L31" s="16">
        <f t="shared" si="4"/>
        <v>43.059999999999995</v>
      </c>
      <c r="M31" s="2">
        <f t="shared" si="5"/>
        <v>32.294999999999995</v>
      </c>
    </row>
    <row r="32" spans="1:13" ht="21.6" customHeight="1" x14ac:dyDescent="0.25">
      <c r="A32" s="2">
        <v>22</v>
      </c>
      <c r="B32" s="26" t="s">
        <v>33</v>
      </c>
      <c r="C32" s="12">
        <v>1</v>
      </c>
      <c r="D32" s="13" t="s">
        <v>43</v>
      </c>
      <c r="E32" s="12">
        <v>9694</v>
      </c>
      <c r="F32" s="12">
        <v>72</v>
      </c>
      <c r="G32" s="12">
        <v>1.224</v>
      </c>
      <c r="H32" s="12">
        <f t="shared" si="2"/>
        <v>72.704999999999998</v>
      </c>
      <c r="I32" s="12">
        <f t="shared" si="3"/>
        <v>15.995099999999999</v>
      </c>
      <c r="J32" s="12">
        <f t="shared" si="8"/>
        <v>91.824479999999994</v>
      </c>
      <c r="K32" s="12">
        <f t="shared" si="9"/>
        <v>13.586399999999999</v>
      </c>
      <c r="L32" s="16">
        <f t="shared" si="4"/>
        <v>105.41087999999999</v>
      </c>
      <c r="M32" s="2">
        <f t="shared" si="5"/>
        <v>79.058159999999987</v>
      </c>
    </row>
    <row r="33" spans="1:13" ht="28.5" x14ac:dyDescent="0.25">
      <c r="A33" s="2">
        <v>23</v>
      </c>
      <c r="B33" s="26" t="s">
        <v>34</v>
      </c>
      <c r="C33" s="12">
        <v>1</v>
      </c>
      <c r="D33" s="13" t="s">
        <v>42</v>
      </c>
      <c r="E33" s="12">
        <v>9694</v>
      </c>
      <c r="F33" s="12">
        <v>138</v>
      </c>
      <c r="G33" s="12">
        <v>2.3460000000000001</v>
      </c>
      <c r="H33" s="12">
        <f t="shared" si="2"/>
        <v>139.35124999999999</v>
      </c>
      <c r="I33" s="12">
        <f t="shared" si="3"/>
        <v>30.657274999999998</v>
      </c>
      <c r="J33" s="12">
        <f t="shared" si="8"/>
        <v>175.99691999999999</v>
      </c>
      <c r="K33" s="12">
        <f t="shared" si="9"/>
        <v>26.040600000000001</v>
      </c>
      <c r="L33" s="16">
        <f t="shared" si="4"/>
        <v>202.03752</v>
      </c>
      <c r="M33" s="2">
        <f t="shared" si="5"/>
        <v>151.52814000000001</v>
      </c>
    </row>
    <row r="34" spans="1:13" ht="28.5" x14ac:dyDescent="0.25">
      <c r="A34" s="2">
        <v>24</v>
      </c>
      <c r="B34" s="26" t="s">
        <v>35</v>
      </c>
      <c r="C34" s="12">
        <v>1</v>
      </c>
      <c r="D34" s="13" t="s">
        <v>42</v>
      </c>
      <c r="E34" s="12">
        <v>9694</v>
      </c>
      <c r="F34" s="12">
        <v>240</v>
      </c>
      <c r="G34" s="12">
        <v>4</v>
      </c>
      <c r="H34" s="12">
        <f t="shared" si="2"/>
        <v>242.35</v>
      </c>
      <c r="I34" s="12">
        <f t="shared" si="3"/>
        <v>53.317</v>
      </c>
      <c r="J34" s="12">
        <f t="shared" si="8"/>
        <v>300.08</v>
      </c>
      <c r="K34" s="12">
        <f t="shared" si="9"/>
        <v>44.4</v>
      </c>
      <c r="L34" s="16">
        <f t="shared" si="4"/>
        <v>344.47999999999996</v>
      </c>
      <c r="M34" s="2">
        <f t="shared" si="5"/>
        <v>258.35999999999996</v>
      </c>
    </row>
    <row r="35" spans="1:13" ht="28.5" x14ac:dyDescent="0.25">
      <c r="A35" s="2">
        <v>25</v>
      </c>
      <c r="B35" s="26" t="s">
        <v>36</v>
      </c>
      <c r="C35" s="12">
        <v>1</v>
      </c>
      <c r="D35" s="13" t="s">
        <v>43</v>
      </c>
      <c r="E35" s="12">
        <v>9694</v>
      </c>
      <c r="F35" s="12">
        <v>78</v>
      </c>
      <c r="G35" s="12">
        <v>1.3260000000000001</v>
      </c>
      <c r="H35" s="12">
        <f t="shared" si="2"/>
        <v>78.763750000000002</v>
      </c>
      <c r="I35" s="12">
        <f t="shared" si="3"/>
        <v>17.328025</v>
      </c>
      <c r="J35" s="12">
        <f t="shared" si="8"/>
        <v>99.476519999999994</v>
      </c>
      <c r="K35" s="12">
        <f t="shared" si="9"/>
        <v>14.7186</v>
      </c>
      <c r="L35" s="16">
        <f t="shared" si="4"/>
        <v>114.19511999999999</v>
      </c>
      <c r="M35" s="2">
        <f t="shared" si="5"/>
        <v>85.646339999999995</v>
      </c>
    </row>
    <row r="36" spans="1:13" x14ac:dyDescent="0.25">
      <c r="A36" s="2">
        <v>26</v>
      </c>
      <c r="B36" s="26" t="s">
        <v>37</v>
      </c>
      <c r="C36" s="12">
        <v>1</v>
      </c>
      <c r="D36" s="13" t="s">
        <v>45</v>
      </c>
      <c r="E36" s="12">
        <v>9694</v>
      </c>
      <c r="F36" s="12">
        <v>60</v>
      </c>
      <c r="G36" s="12">
        <v>1.02</v>
      </c>
      <c r="H36" s="12">
        <f t="shared" si="2"/>
        <v>60.587499999999999</v>
      </c>
      <c r="I36" s="12">
        <f t="shared" si="3"/>
        <v>13.32925</v>
      </c>
      <c r="J36" s="12">
        <f t="shared" si="8"/>
        <v>76.520399999999995</v>
      </c>
      <c r="K36" s="12">
        <f t="shared" si="9"/>
        <v>11.321999999999999</v>
      </c>
      <c r="L36" s="16">
        <f t="shared" si="4"/>
        <v>87.842399999999998</v>
      </c>
      <c r="M36" s="2">
        <f t="shared" si="5"/>
        <v>65.881799999999998</v>
      </c>
    </row>
    <row r="37" spans="1:13" x14ac:dyDescent="0.25">
      <c r="A37" s="2">
        <v>27</v>
      </c>
      <c r="B37" s="26" t="s">
        <v>38</v>
      </c>
      <c r="C37" s="12">
        <v>1</v>
      </c>
      <c r="D37" s="13" t="s">
        <v>46</v>
      </c>
      <c r="E37" s="12">
        <v>9694</v>
      </c>
      <c r="F37" s="12">
        <v>60</v>
      </c>
      <c r="G37" s="12">
        <v>1.02</v>
      </c>
      <c r="H37" s="12">
        <f t="shared" si="2"/>
        <v>60.587499999999999</v>
      </c>
      <c r="I37" s="12">
        <f t="shared" si="3"/>
        <v>13.32925</v>
      </c>
      <c r="J37" s="12">
        <f t="shared" si="8"/>
        <v>76.520399999999995</v>
      </c>
      <c r="K37" s="12">
        <f t="shared" si="9"/>
        <v>11.321999999999999</v>
      </c>
      <c r="L37" s="16">
        <f t="shared" si="4"/>
        <v>87.842399999999998</v>
      </c>
      <c r="M37" s="2">
        <f t="shared" si="5"/>
        <v>65.881799999999998</v>
      </c>
    </row>
    <row r="38" spans="1:13" x14ac:dyDescent="0.25">
      <c r="A38" s="2">
        <v>28</v>
      </c>
      <c r="B38" s="26" t="s">
        <v>39</v>
      </c>
      <c r="C38" s="12">
        <v>1</v>
      </c>
      <c r="D38" s="13" t="s">
        <v>47</v>
      </c>
      <c r="E38" s="12">
        <v>9694</v>
      </c>
      <c r="F38" s="12">
        <v>60</v>
      </c>
      <c r="G38" s="12">
        <v>1.02</v>
      </c>
      <c r="H38" s="12">
        <f t="shared" si="2"/>
        <v>60.587499999999999</v>
      </c>
      <c r="I38" s="12">
        <f t="shared" si="3"/>
        <v>13.32925</v>
      </c>
      <c r="J38" s="12">
        <f t="shared" si="8"/>
        <v>76.520399999999995</v>
      </c>
      <c r="K38" s="12">
        <f t="shared" si="9"/>
        <v>11.321999999999999</v>
      </c>
      <c r="L38" s="16">
        <f t="shared" si="4"/>
        <v>87.842399999999998</v>
      </c>
      <c r="M38" s="2">
        <f t="shared" si="5"/>
        <v>65.881799999999998</v>
      </c>
    </row>
    <row r="39" spans="1:13" ht="24.6" customHeight="1" x14ac:dyDescent="0.25">
      <c r="A39" s="2">
        <v>29</v>
      </c>
      <c r="B39" s="26" t="s">
        <v>40</v>
      </c>
      <c r="C39" s="12">
        <v>1</v>
      </c>
      <c r="D39" s="13" t="s">
        <v>48</v>
      </c>
      <c r="E39" s="12">
        <v>9694</v>
      </c>
      <c r="F39" s="12">
        <v>120</v>
      </c>
      <c r="G39" s="12">
        <v>2.04</v>
      </c>
      <c r="H39" s="12">
        <f t="shared" si="2"/>
        <v>121.175</v>
      </c>
      <c r="I39" s="12">
        <f t="shared" si="3"/>
        <v>26.6585</v>
      </c>
      <c r="J39" s="12">
        <f t="shared" si="8"/>
        <v>153.04079999999999</v>
      </c>
      <c r="K39" s="12">
        <f t="shared" si="9"/>
        <v>22.643999999999998</v>
      </c>
      <c r="L39" s="16">
        <f t="shared" si="4"/>
        <v>175.6848</v>
      </c>
      <c r="M39" s="2">
        <f t="shared" si="5"/>
        <v>131.7636</v>
      </c>
    </row>
    <row r="40" spans="1:13" ht="34.15" customHeight="1" x14ac:dyDescent="0.25">
      <c r="A40" s="2">
        <v>30</v>
      </c>
      <c r="B40" s="26" t="s">
        <v>41</v>
      </c>
      <c r="C40" s="12">
        <v>1</v>
      </c>
      <c r="D40" s="13" t="s">
        <v>88</v>
      </c>
      <c r="E40" s="12">
        <v>9694</v>
      </c>
      <c r="F40" s="12">
        <v>60</v>
      </c>
      <c r="G40" s="12">
        <v>1.02</v>
      </c>
      <c r="H40" s="12">
        <f t="shared" si="2"/>
        <v>60.587499999999999</v>
      </c>
      <c r="I40" s="12">
        <f t="shared" si="3"/>
        <v>13.32925</v>
      </c>
      <c r="J40" s="12">
        <f t="shared" si="8"/>
        <v>76.520399999999995</v>
      </c>
      <c r="K40" s="12">
        <f t="shared" si="9"/>
        <v>11.321999999999999</v>
      </c>
      <c r="L40" s="16">
        <f t="shared" si="4"/>
        <v>87.842399999999998</v>
      </c>
      <c r="M40" s="2">
        <f t="shared" si="5"/>
        <v>65.881799999999998</v>
      </c>
    </row>
    <row r="41" spans="1:13" x14ac:dyDescent="0.25">
      <c r="B41" s="31" t="s">
        <v>49</v>
      </c>
      <c r="C41" s="31"/>
      <c r="D41" s="31"/>
    </row>
    <row r="42" spans="1:13" x14ac:dyDescent="0.25">
      <c r="C42" s="3" t="s">
        <v>52</v>
      </c>
      <c r="D42" s="3" t="s">
        <v>51</v>
      </c>
    </row>
    <row r="43" spans="1:13" x14ac:dyDescent="0.25">
      <c r="B43" s="2" t="s">
        <v>50</v>
      </c>
      <c r="C43" s="2">
        <v>9694</v>
      </c>
      <c r="D43" s="2">
        <f>C43*12</f>
        <v>116328</v>
      </c>
    </row>
    <row r="44" spans="1:13" x14ac:dyDescent="0.25">
      <c r="B44" s="2" t="s">
        <v>53</v>
      </c>
      <c r="C44" s="2"/>
      <c r="D44" s="2">
        <f t="shared" ref="D44" si="10">C44*12</f>
        <v>0</v>
      </c>
    </row>
    <row r="45" spans="1:13" x14ac:dyDescent="0.25">
      <c r="B45" s="2" t="s">
        <v>54</v>
      </c>
      <c r="C45" s="2">
        <v>5032</v>
      </c>
      <c r="D45" s="2">
        <v>5032</v>
      </c>
    </row>
    <row r="46" spans="1:13" x14ac:dyDescent="0.25">
      <c r="B46" s="8" t="s">
        <v>55</v>
      </c>
      <c r="C46" s="8" t="s">
        <v>58</v>
      </c>
      <c r="D46" s="8">
        <f>SUM(D43:D45)</f>
        <v>121360</v>
      </c>
    </row>
    <row r="47" spans="1:13" x14ac:dyDescent="0.25">
      <c r="B47" s="2" t="s">
        <v>56</v>
      </c>
      <c r="C47" s="2" t="s">
        <v>58</v>
      </c>
      <c r="D47" s="2">
        <f>D46*0.22</f>
        <v>26699.200000000001</v>
      </c>
    </row>
    <row r="48" spans="1:13" x14ac:dyDescent="0.25">
      <c r="B48" s="11" t="s">
        <v>57</v>
      </c>
      <c r="C48" s="11" t="s">
        <v>58</v>
      </c>
      <c r="D48" s="11">
        <f>SUM(D46:D47)</f>
        <v>148059.20000000001</v>
      </c>
    </row>
    <row r="50" spans="2:5" x14ac:dyDescent="0.25">
      <c r="B50" s="31" t="s">
        <v>59</v>
      </c>
      <c r="C50" s="31"/>
      <c r="D50" s="31"/>
    </row>
    <row r="51" spans="2:5" x14ac:dyDescent="0.25">
      <c r="B51" s="2"/>
      <c r="C51" s="2" t="s">
        <v>63</v>
      </c>
      <c r="D51" s="2" t="s">
        <v>64</v>
      </c>
      <c r="E51" s="2" t="s">
        <v>65</v>
      </c>
    </row>
    <row r="52" spans="2:5" x14ac:dyDescent="0.25">
      <c r="B52" s="2" t="s">
        <v>60</v>
      </c>
      <c r="C52" s="2">
        <v>46</v>
      </c>
      <c r="D52" s="2">
        <v>20</v>
      </c>
      <c r="E52" s="2">
        <f>C52*D52</f>
        <v>920</v>
      </c>
    </row>
    <row r="53" spans="2:5" x14ac:dyDescent="0.25">
      <c r="B53" s="2" t="s">
        <v>61</v>
      </c>
      <c r="C53" s="2">
        <v>46</v>
      </c>
      <c r="D53" s="2">
        <v>10</v>
      </c>
      <c r="E53" s="2">
        <f t="shared" ref="E53:E54" si="11">C53*D53</f>
        <v>460</v>
      </c>
    </row>
    <row r="54" spans="2:5" x14ac:dyDescent="0.25">
      <c r="B54" s="2" t="s">
        <v>62</v>
      </c>
      <c r="C54" s="2">
        <v>50</v>
      </c>
      <c r="D54" s="2">
        <v>12</v>
      </c>
      <c r="E54" s="2">
        <f t="shared" si="11"/>
        <v>600</v>
      </c>
    </row>
    <row r="55" spans="2:5" x14ac:dyDescent="0.25">
      <c r="B55" s="11" t="s">
        <v>66</v>
      </c>
      <c r="C55" s="11">
        <f>SUM(C52:C54)</f>
        <v>142</v>
      </c>
      <c r="D55" s="11" t="s">
        <v>58</v>
      </c>
      <c r="E55" s="11">
        <f>SUM(E52:E54)</f>
        <v>1980</v>
      </c>
    </row>
    <row r="57" spans="2:5" x14ac:dyDescent="0.25">
      <c r="B57" t="s">
        <v>67</v>
      </c>
    </row>
    <row r="58" spans="2:5" x14ac:dyDescent="0.25">
      <c r="B58" t="s">
        <v>90</v>
      </c>
    </row>
    <row r="60" spans="2:5" x14ac:dyDescent="0.25">
      <c r="B60" t="s">
        <v>68</v>
      </c>
    </row>
    <row r="61" spans="2:5" x14ac:dyDescent="0.25">
      <c r="B61" t="s">
        <v>91</v>
      </c>
    </row>
    <row r="63" spans="2:5" x14ac:dyDescent="0.25">
      <c r="B63" t="s">
        <v>69</v>
      </c>
    </row>
    <row r="64" spans="2:5" x14ac:dyDescent="0.25">
      <c r="B64" t="s">
        <v>92</v>
      </c>
    </row>
  </sheetData>
  <mergeCells count="10">
    <mergeCell ref="A9:A11"/>
    <mergeCell ref="A26:A27"/>
    <mergeCell ref="D5:F5"/>
    <mergeCell ref="B3:L3"/>
    <mergeCell ref="B4:L4"/>
    <mergeCell ref="B41:D41"/>
    <mergeCell ref="B50:D50"/>
    <mergeCell ref="B1:E1"/>
    <mergeCell ref="J1:L1"/>
    <mergeCell ref="D2:G2"/>
  </mergeCells>
  <pageMargins left="0.7" right="0.7" top="0.75" bottom="0.75" header="0.3" footer="0.3"/>
  <pageSetup paperSize="9" scale="81" fitToHeight="0" orientation="landscape" verticalDpi="0" r:id="rId1"/>
  <rowBreaks count="1" manualBreakCount="1">
    <brk id="2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workbookViewId="0">
      <selection activeCell="O7" sqref="O7"/>
    </sheetView>
  </sheetViews>
  <sheetFormatPr defaultRowHeight="15" x14ac:dyDescent="0.25"/>
  <cols>
    <col min="1" max="1" width="41.7109375" bestFit="1" customWidth="1"/>
    <col min="2" max="2" width="9.42578125" bestFit="1" customWidth="1"/>
    <col min="3" max="3" width="11.42578125" customWidth="1"/>
  </cols>
  <sheetData>
    <row r="1" spans="1:17" ht="27.6" customHeight="1" x14ac:dyDescent="0.25">
      <c r="M1" s="40" t="s">
        <v>93</v>
      </c>
      <c r="N1" s="40"/>
      <c r="O1" s="40"/>
      <c r="P1" s="40"/>
      <c r="Q1" s="40"/>
    </row>
    <row r="2" spans="1:17" x14ac:dyDescent="0.25">
      <c r="A2" s="32"/>
      <c r="B2" s="32"/>
      <c r="C2" s="32"/>
      <c r="D2" s="32"/>
      <c r="I2" s="41"/>
      <c r="J2" s="41"/>
      <c r="K2" s="41"/>
      <c r="L2" s="41"/>
      <c r="M2" s="40"/>
      <c r="N2" s="40"/>
      <c r="O2" s="40"/>
      <c r="P2" s="40"/>
      <c r="Q2" s="40"/>
    </row>
    <row r="3" spans="1:17" x14ac:dyDescent="0.25">
      <c r="A3" s="32"/>
      <c r="B3" s="32"/>
      <c r="C3" s="32"/>
      <c r="D3" s="32"/>
      <c r="I3" s="33"/>
      <c r="J3" s="33"/>
      <c r="K3" s="33"/>
      <c r="L3" s="33"/>
      <c r="M3" s="40"/>
      <c r="N3" s="40"/>
      <c r="O3" s="40"/>
      <c r="P3" s="40"/>
      <c r="Q3" s="40"/>
    </row>
    <row r="4" spans="1:17" x14ac:dyDescent="0.25">
      <c r="A4" s="32"/>
      <c r="B4" s="32"/>
      <c r="C4" s="32"/>
      <c r="D4" s="32"/>
      <c r="I4" s="32"/>
      <c r="J4" s="32"/>
      <c r="K4" s="32"/>
      <c r="L4" s="32"/>
      <c r="M4" s="40"/>
      <c r="N4" s="40"/>
      <c r="O4" s="40"/>
      <c r="P4" s="40"/>
      <c r="Q4" s="40"/>
    </row>
    <row r="5" spans="1:17" x14ac:dyDescent="0.25">
      <c r="A5" s="1"/>
      <c r="B5" s="1"/>
      <c r="C5" s="1"/>
      <c r="D5" s="1"/>
    </row>
    <row r="6" spans="1:17" ht="18.75" x14ac:dyDescent="0.3">
      <c r="C6" s="34" t="s">
        <v>71</v>
      </c>
      <c r="D6" s="34"/>
      <c r="E6" s="34"/>
      <c r="F6" s="34"/>
    </row>
    <row r="7" spans="1:17" ht="18.75" x14ac:dyDescent="0.3">
      <c r="A7" s="38" t="s">
        <v>73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7" x14ac:dyDescent="0.25">
      <c r="A8" s="31" t="s">
        <v>84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7" x14ac:dyDescent="0.25">
      <c r="C9" s="42" t="s">
        <v>85</v>
      </c>
      <c r="D9" s="42"/>
      <c r="E9" s="42"/>
    </row>
    <row r="10" spans="1:17" ht="69" customHeight="1" x14ac:dyDescent="0.25">
      <c r="A10" s="5" t="s">
        <v>0</v>
      </c>
      <c r="B10" s="6" t="s">
        <v>1</v>
      </c>
      <c r="C10" s="7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7" t="s">
        <v>9</v>
      </c>
      <c r="K10" s="7" t="s">
        <v>10</v>
      </c>
      <c r="L10" s="7" t="s">
        <v>72</v>
      </c>
    </row>
    <row r="11" spans="1:17" x14ac:dyDescent="0.25">
      <c r="A11" s="9">
        <v>1</v>
      </c>
      <c r="B11" s="9">
        <v>2</v>
      </c>
      <c r="C11" s="9">
        <v>3</v>
      </c>
      <c r="D11" s="10">
        <v>4</v>
      </c>
      <c r="E11" s="10">
        <v>5</v>
      </c>
      <c r="F11" s="9">
        <v>6</v>
      </c>
      <c r="G11" s="9">
        <v>7</v>
      </c>
      <c r="H11" s="9">
        <v>9</v>
      </c>
      <c r="I11" s="9">
        <v>10</v>
      </c>
      <c r="J11" s="9">
        <v>12</v>
      </c>
      <c r="K11" s="9">
        <v>13</v>
      </c>
      <c r="L11" s="9">
        <v>14</v>
      </c>
    </row>
    <row r="12" spans="1:17" x14ac:dyDescent="0.25">
      <c r="A12" s="15" t="s">
        <v>78</v>
      </c>
      <c r="B12" s="12" t="s">
        <v>74</v>
      </c>
      <c r="C12" s="13" t="s">
        <v>44</v>
      </c>
      <c r="D12" s="12">
        <v>7681.5</v>
      </c>
      <c r="E12" s="12">
        <v>60</v>
      </c>
      <c r="F12" s="12">
        <v>1.02</v>
      </c>
      <c r="G12" s="12">
        <f>(((D12/20)/8)/60)*E12</f>
        <v>48.009374999999999</v>
      </c>
      <c r="H12" s="12">
        <f>G12*22%</f>
        <v>10.5620625</v>
      </c>
      <c r="I12" s="12">
        <f>68.31*F12</f>
        <v>69.676200000000009</v>
      </c>
      <c r="J12" s="12">
        <f>8.74*F12</f>
        <v>8.9147999999999996</v>
      </c>
      <c r="K12" s="16">
        <f>I12+J12</f>
        <v>78.591000000000008</v>
      </c>
      <c r="L12" s="16">
        <f>K12*0.75</f>
        <v>58.943250000000006</v>
      </c>
    </row>
    <row r="13" spans="1:17" x14ac:dyDescent="0.25">
      <c r="A13" s="4"/>
    </row>
    <row r="14" spans="1:17" x14ac:dyDescent="0.25">
      <c r="A14" s="4"/>
    </row>
    <row r="16" spans="1:17" x14ac:dyDescent="0.25">
      <c r="A16" s="31" t="s">
        <v>49</v>
      </c>
      <c r="B16" s="31"/>
      <c r="C16" s="31"/>
    </row>
    <row r="17" spans="1:4" x14ac:dyDescent="0.25">
      <c r="B17" s="3" t="s">
        <v>52</v>
      </c>
      <c r="C17" s="3" t="s">
        <v>51</v>
      </c>
    </row>
    <row r="18" spans="1:4" x14ac:dyDescent="0.25">
      <c r="A18" s="2" t="s">
        <v>50</v>
      </c>
      <c r="B18" s="2">
        <v>7681.5</v>
      </c>
      <c r="C18" s="2">
        <f>B18*12</f>
        <v>92178</v>
      </c>
    </row>
    <row r="19" spans="1:4" x14ac:dyDescent="0.25">
      <c r="A19" s="2" t="s">
        <v>54</v>
      </c>
      <c r="B19" s="2">
        <v>3414</v>
      </c>
      <c r="C19" s="2">
        <v>3414</v>
      </c>
    </row>
    <row r="20" spans="1:4" x14ac:dyDescent="0.25">
      <c r="A20" s="8" t="s">
        <v>55</v>
      </c>
      <c r="B20" s="8" t="s">
        <v>58</v>
      </c>
      <c r="C20" s="8">
        <f>SUM(C18:C19)</f>
        <v>95592</v>
      </c>
    </row>
    <row r="21" spans="1:4" x14ac:dyDescent="0.25">
      <c r="A21" s="2" t="s">
        <v>56</v>
      </c>
      <c r="B21" s="2" t="s">
        <v>58</v>
      </c>
      <c r="C21" s="2">
        <f>C20*0.22</f>
        <v>21030.240000000002</v>
      </c>
    </row>
    <row r="22" spans="1:4" x14ac:dyDescent="0.25">
      <c r="A22" s="11" t="s">
        <v>57</v>
      </c>
      <c r="B22" s="11" t="s">
        <v>58</v>
      </c>
      <c r="C22" s="11">
        <f>SUM(C20:C21)</f>
        <v>116622.24</v>
      </c>
    </row>
    <row r="24" spans="1:4" x14ac:dyDescent="0.25">
      <c r="A24" s="31" t="s">
        <v>59</v>
      </c>
      <c r="B24" s="31"/>
      <c r="C24" s="31"/>
    </row>
    <row r="25" spans="1:4" x14ac:dyDescent="0.25">
      <c r="A25" s="2"/>
      <c r="B25" s="2" t="s">
        <v>63</v>
      </c>
      <c r="C25" s="2" t="s">
        <v>64</v>
      </c>
      <c r="D25" s="2" t="s">
        <v>65</v>
      </c>
    </row>
    <row r="26" spans="1:4" x14ac:dyDescent="0.25">
      <c r="A26" s="2" t="s">
        <v>75</v>
      </c>
      <c r="B26" s="2">
        <v>0.1</v>
      </c>
      <c r="C26" s="2">
        <v>55</v>
      </c>
      <c r="D26" s="2">
        <f>B26*C26</f>
        <v>5.5</v>
      </c>
    </row>
    <row r="27" spans="1:4" x14ac:dyDescent="0.25">
      <c r="A27" s="2" t="s">
        <v>76</v>
      </c>
      <c r="B27" s="2">
        <v>5.9999999999999995E-4</v>
      </c>
      <c r="C27" s="2">
        <v>900</v>
      </c>
      <c r="D27" s="2">
        <f t="shared" ref="D27:D28" si="0">B27*C27</f>
        <v>0.53999999999999992</v>
      </c>
    </row>
    <row r="28" spans="1:4" x14ac:dyDescent="0.25">
      <c r="A28" s="2" t="s">
        <v>77</v>
      </c>
      <c r="B28" s="2">
        <v>1</v>
      </c>
      <c r="C28" s="2">
        <v>20000</v>
      </c>
      <c r="D28" s="2">
        <f t="shared" si="0"/>
        <v>20000</v>
      </c>
    </row>
    <row r="29" spans="1:4" x14ac:dyDescent="0.25">
      <c r="A29" s="11" t="s">
        <v>66</v>
      </c>
      <c r="B29" s="11">
        <f>SUM(B26:B28)</f>
        <v>1.1006</v>
      </c>
      <c r="C29" s="11" t="s">
        <v>58</v>
      </c>
      <c r="D29" s="11">
        <f>SUM(D26:D28)</f>
        <v>20006.04</v>
      </c>
    </row>
    <row r="31" spans="1:4" x14ac:dyDescent="0.25">
      <c r="A31" t="s">
        <v>67</v>
      </c>
    </row>
    <row r="32" spans="1:4" x14ac:dyDescent="0.25">
      <c r="A32" t="s">
        <v>81</v>
      </c>
    </row>
    <row r="34" spans="1:1" x14ac:dyDescent="0.25">
      <c r="A34" t="s">
        <v>68</v>
      </c>
    </row>
    <row r="35" spans="1:1" x14ac:dyDescent="0.25">
      <c r="A35" t="s">
        <v>82</v>
      </c>
    </row>
    <row r="37" spans="1:1" x14ac:dyDescent="0.25">
      <c r="A37" t="s">
        <v>69</v>
      </c>
    </row>
    <row r="38" spans="1:1" x14ac:dyDescent="0.25">
      <c r="A38" t="s">
        <v>83</v>
      </c>
    </row>
  </sheetData>
  <mergeCells count="13">
    <mergeCell ref="C6:F6"/>
    <mergeCell ref="A7:L7"/>
    <mergeCell ref="A8:L8"/>
    <mergeCell ref="A16:C16"/>
    <mergeCell ref="A24:C24"/>
    <mergeCell ref="C9:E9"/>
    <mergeCell ref="M1:Q4"/>
    <mergeCell ref="A2:D2"/>
    <mergeCell ref="I2:L2"/>
    <mergeCell ref="A3:D3"/>
    <mergeCell ref="I3:L3"/>
    <mergeCell ref="A4:D4"/>
    <mergeCell ref="I4:L4"/>
  </mergeCells>
  <pageMargins left="0.7" right="0.7" top="0.75" bottom="0.75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Windows</cp:lastModifiedBy>
  <cp:lastPrinted>2026-01-13T11:45:03Z</cp:lastPrinted>
  <dcterms:created xsi:type="dcterms:W3CDTF">2020-11-05T08:09:32Z</dcterms:created>
  <dcterms:modified xsi:type="dcterms:W3CDTF">2026-02-12T08:26:19Z</dcterms:modified>
</cp:coreProperties>
</file>