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465" windowWidth="10920" windowHeight="9675" activeTab="1"/>
  </bookViews>
  <sheets>
    <sheet name="Доходи" sheetId="8" r:id="rId1"/>
    <sheet name="Видатки" sheetId="9" r:id="rId2"/>
  </sheets>
  <definedNames>
    <definedName name="_xlnm.Print_Titles" localSheetId="0">Доходи!$A:$C,Доходи!$5:$6</definedName>
    <definedName name="_xlnm.Print_Area" localSheetId="1">Видатки!$A$1:$J$245</definedName>
  </definedNames>
  <calcPr calcId="144525"/>
</workbook>
</file>

<file path=xl/calcChain.xml><?xml version="1.0" encoding="utf-8"?>
<calcChain xmlns="http://schemas.openxmlformats.org/spreadsheetml/2006/main">
  <c r="E138" i="9" l="1"/>
  <c r="F138" i="9"/>
  <c r="E139" i="9"/>
  <c r="F139" i="9"/>
  <c r="D138" i="9"/>
  <c r="F11" i="9"/>
  <c r="F10" i="9"/>
  <c r="E11" i="9"/>
  <c r="E10" i="9"/>
  <c r="D11" i="9"/>
  <c r="D10" i="9"/>
  <c r="I239" i="9"/>
  <c r="I240" i="9"/>
  <c r="H239" i="9"/>
  <c r="H240" i="9"/>
  <c r="G239" i="9"/>
  <c r="G240" i="9"/>
  <c r="E238" i="9"/>
  <c r="F238" i="9"/>
  <c r="D238" i="9"/>
  <c r="I235" i="9"/>
  <c r="I236" i="9"/>
  <c r="H235" i="9"/>
  <c r="H236" i="9"/>
  <c r="G235" i="9"/>
  <c r="G236" i="9"/>
  <c r="E234" i="9"/>
  <c r="E233" i="9" s="1"/>
  <c r="F234" i="9"/>
  <c r="F233" i="9" s="1"/>
  <c r="D234" i="9"/>
  <c r="D233" i="9" s="1"/>
  <c r="G232" i="9"/>
  <c r="H232" i="9"/>
  <c r="I232" i="9"/>
  <c r="I229" i="9"/>
  <c r="I230" i="9"/>
  <c r="H229" i="9"/>
  <c r="H230" i="9"/>
  <c r="G229" i="9"/>
  <c r="G230" i="9"/>
  <c r="E228" i="9"/>
  <c r="F228" i="9"/>
  <c r="D228" i="9"/>
  <c r="E221" i="9"/>
  <c r="F221" i="9"/>
  <c r="D221" i="9"/>
  <c r="G227" i="9"/>
  <c r="H227" i="9"/>
  <c r="I227" i="9"/>
  <c r="G226" i="9"/>
  <c r="H226" i="9"/>
  <c r="I226" i="9"/>
  <c r="G225" i="9"/>
  <c r="H225" i="9"/>
  <c r="I225" i="9"/>
  <c r="I224" i="9"/>
  <c r="H224" i="9"/>
  <c r="G224" i="9"/>
  <c r="G223" i="9"/>
  <c r="H223" i="9"/>
  <c r="I223" i="9"/>
  <c r="G222" i="9"/>
  <c r="H222" i="9"/>
  <c r="I222" i="9"/>
  <c r="I218" i="9"/>
  <c r="I219" i="9"/>
  <c r="I220" i="9"/>
  <c r="H218" i="9"/>
  <c r="H219" i="9"/>
  <c r="H220" i="9"/>
  <c r="G218" i="9"/>
  <c r="G219" i="9"/>
  <c r="G220" i="9"/>
  <c r="E217" i="9"/>
  <c r="F217" i="9"/>
  <c r="D217" i="9"/>
  <c r="F216" i="9" l="1"/>
  <c r="D216" i="9"/>
  <c r="E216" i="9"/>
  <c r="E213" i="9"/>
  <c r="F213" i="9"/>
  <c r="D213" i="9"/>
  <c r="G215" i="9"/>
  <c r="H215" i="9"/>
  <c r="I215" i="9"/>
  <c r="G214" i="9"/>
  <c r="H214" i="9"/>
  <c r="I214" i="9"/>
  <c r="I209" i="9"/>
  <c r="H209" i="9"/>
  <c r="G209" i="9"/>
  <c r="E206" i="9"/>
  <c r="E205" i="9" s="1"/>
  <c r="F206" i="9"/>
  <c r="D206" i="9"/>
  <c r="E242" i="9" l="1"/>
  <c r="F205" i="9"/>
  <c r="F242" i="9" s="1"/>
  <c r="D205" i="9"/>
  <c r="D242" i="9" s="1"/>
  <c r="E201" i="9"/>
  <c r="F201" i="9"/>
  <c r="D201" i="9"/>
  <c r="I241" i="9" l="1"/>
  <c r="H241" i="9"/>
  <c r="G241" i="9"/>
  <c r="E14" i="9"/>
  <c r="D14" i="9"/>
  <c r="F13" i="9"/>
  <c r="E13" i="9"/>
  <c r="D13" i="9"/>
  <c r="F12" i="9"/>
  <c r="E12" i="9"/>
  <c r="D12" i="9"/>
  <c r="E192" i="9"/>
  <c r="F192" i="9"/>
  <c r="D192" i="9"/>
  <c r="E179" i="9"/>
  <c r="F179" i="9"/>
  <c r="D179" i="9"/>
  <c r="G185" i="9"/>
  <c r="H185" i="9"/>
  <c r="I185" i="9"/>
  <c r="E169" i="9"/>
  <c r="F169" i="9"/>
  <c r="D169" i="9"/>
  <c r="E160" i="9"/>
  <c r="F160" i="9"/>
  <c r="D160" i="9"/>
  <c r="E150" i="9"/>
  <c r="F150" i="9"/>
  <c r="D150" i="9"/>
  <c r="G149" i="9"/>
  <c r="D139" i="9"/>
  <c r="E132" i="9"/>
  <c r="F132" i="9"/>
  <c r="D132" i="9"/>
  <c r="G136" i="9"/>
  <c r="H136" i="9"/>
  <c r="I136" i="9"/>
  <c r="E129" i="9"/>
  <c r="F129" i="9"/>
  <c r="D129" i="9"/>
  <c r="G127" i="9"/>
  <c r="H127" i="9"/>
  <c r="I127" i="9"/>
  <c r="G126" i="9"/>
  <c r="H126" i="9"/>
  <c r="I126" i="9"/>
  <c r="G125" i="9"/>
  <c r="H125" i="9"/>
  <c r="I125" i="9"/>
  <c r="G124" i="9"/>
  <c r="H124" i="9"/>
  <c r="I124" i="9"/>
  <c r="E120" i="9"/>
  <c r="F120" i="9"/>
  <c r="D120" i="9"/>
  <c r="E117" i="9"/>
  <c r="F117" i="9"/>
  <c r="D117" i="9"/>
  <c r="E108" i="9"/>
  <c r="F108" i="9"/>
  <c r="I109" i="9"/>
  <c r="I110" i="9"/>
  <c r="I111" i="9"/>
  <c r="I112" i="9"/>
  <c r="I113" i="9"/>
  <c r="I114" i="9"/>
  <c r="H109" i="9"/>
  <c r="H110" i="9"/>
  <c r="H111" i="9"/>
  <c r="H112" i="9"/>
  <c r="H113" i="9"/>
  <c r="H114" i="9"/>
  <c r="G109" i="9"/>
  <c r="G110" i="9"/>
  <c r="G111" i="9"/>
  <c r="G112" i="9"/>
  <c r="G113" i="9"/>
  <c r="G114" i="9"/>
  <c r="D108" i="9"/>
  <c r="E104" i="9"/>
  <c r="F104" i="9"/>
  <c r="D104" i="9"/>
  <c r="E95" i="9"/>
  <c r="F95" i="9"/>
  <c r="D95" i="9"/>
  <c r="I88" i="9"/>
  <c r="I89" i="9"/>
  <c r="I90" i="9"/>
  <c r="I91" i="9"/>
  <c r="I92" i="9"/>
  <c r="I93" i="9"/>
  <c r="I94" i="9"/>
  <c r="H88" i="9"/>
  <c r="H89" i="9"/>
  <c r="H90" i="9"/>
  <c r="H91" i="9"/>
  <c r="H92" i="9"/>
  <c r="H93" i="9"/>
  <c r="H94" i="9"/>
  <c r="G88" i="9"/>
  <c r="G89" i="9"/>
  <c r="G90" i="9"/>
  <c r="G91" i="9"/>
  <c r="G92" i="9"/>
  <c r="G93" i="9"/>
  <c r="G94" i="9"/>
  <c r="E87" i="9"/>
  <c r="F87" i="9"/>
  <c r="D87" i="9"/>
  <c r="E84" i="9"/>
  <c r="F84" i="9"/>
  <c r="D84" i="9"/>
  <c r="I85" i="9"/>
  <c r="I86" i="9"/>
  <c r="H85" i="9"/>
  <c r="H86" i="9"/>
  <c r="G86" i="9"/>
  <c r="G85" i="9"/>
  <c r="E69" i="9"/>
  <c r="F69" i="9"/>
  <c r="D69" i="9"/>
  <c r="G81" i="9"/>
  <c r="H81" i="9"/>
  <c r="I81" i="9"/>
  <c r="G74" i="9"/>
  <c r="E53" i="9"/>
  <c r="E52" i="9" s="1"/>
  <c r="F53" i="9"/>
  <c r="F52" i="9" s="1"/>
  <c r="D53" i="9"/>
  <c r="D52" i="9" s="1"/>
  <c r="G68" i="9"/>
  <c r="H68" i="9"/>
  <c r="I68" i="9"/>
  <c r="G66" i="9"/>
  <c r="H66" i="9"/>
  <c r="I66" i="9"/>
  <c r="G84" i="9" l="1"/>
  <c r="I84" i="9"/>
  <c r="H84" i="9"/>
  <c r="I87" i="9"/>
  <c r="H87" i="9"/>
  <c r="G87" i="9"/>
  <c r="G50" i="9" l="1"/>
  <c r="H50" i="9"/>
  <c r="I50" i="9"/>
  <c r="E40" i="9"/>
  <c r="F40" i="9"/>
  <c r="D40" i="9"/>
  <c r="I38" i="9"/>
  <c r="I37" i="9"/>
  <c r="I36" i="9"/>
  <c r="I35" i="9"/>
  <c r="I34" i="9"/>
  <c r="I33" i="9"/>
  <c r="I32" i="9"/>
  <c r="H38" i="9"/>
  <c r="H37" i="9"/>
  <c r="H36" i="9"/>
  <c r="H35" i="9"/>
  <c r="H34" i="9"/>
  <c r="H33" i="9"/>
  <c r="H32" i="9"/>
  <c r="G32" i="9"/>
  <c r="G33" i="9"/>
  <c r="G34" i="9"/>
  <c r="G35" i="9"/>
  <c r="G36" i="9"/>
  <c r="G37" i="9"/>
  <c r="G38" i="9"/>
  <c r="E31" i="9"/>
  <c r="F31" i="9"/>
  <c r="D31" i="9"/>
  <c r="G29" i="9"/>
  <c r="H29" i="9"/>
  <c r="I29" i="9"/>
  <c r="I25" i="9"/>
  <c r="H25" i="9"/>
  <c r="G25" i="9"/>
  <c r="I23" i="9"/>
  <c r="I24" i="9"/>
  <c r="H23" i="9"/>
  <c r="H24" i="9"/>
  <c r="G23" i="9"/>
  <c r="G24" i="9"/>
  <c r="E22" i="9"/>
  <c r="F22" i="9"/>
  <c r="D22" i="9"/>
  <c r="I69" i="8" l="1"/>
  <c r="I70" i="8"/>
  <c r="I71" i="8"/>
  <c r="I72" i="8"/>
  <c r="I73" i="8"/>
  <c r="I74" i="8"/>
  <c r="I75" i="8"/>
  <c r="H69" i="8"/>
  <c r="H70" i="8"/>
  <c r="H71" i="8"/>
  <c r="H72" i="8"/>
  <c r="H73" i="8"/>
  <c r="H74" i="8"/>
  <c r="H75" i="8"/>
  <c r="G69" i="8"/>
  <c r="G70" i="8"/>
  <c r="G71" i="8"/>
  <c r="G72" i="8"/>
  <c r="G73" i="8"/>
  <c r="G74" i="8"/>
  <c r="G75" i="8"/>
  <c r="I20" i="8"/>
  <c r="I21" i="8"/>
  <c r="I22" i="8"/>
  <c r="I23" i="8"/>
  <c r="H20" i="8"/>
  <c r="H21" i="8"/>
  <c r="H22" i="8"/>
  <c r="H23" i="8"/>
  <c r="G20" i="8"/>
  <c r="G21" i="8"/>
  <c r="G22" i="8"/>
  <c r="G23" i="8"/>
  <c r="I12" i="8"/>
  <c r="I13" i="8"/>
  <c r="I14" i="8"/>
  <c r="I15" i="8"/>
  <c r="H12" i="8"/>
  <c r="H13" i="8"/>
  <c r="H14" i="8"/>
  <c r="H15" i="8"/>
  <c r="G12" i="8"/>
  <c r="G13" i="8"/>
  <c r="G14" i="8"/>
  <c r="G15" i="8"/>
  <c r="G237" i="9" l="1"/>
  <c r="G129" i="9" l="1"/>
  <c r="I129" i="9"/>
  <c r="H129" i="9"/>
  <c r="I53" i="8"/>
  <c r="H53" i="8"/>
  <c r="I238" i="9" l="1"/>
  <c r="H238" i="9"/>
  <c r="G238" i="9"/>
  <c r="I237" i="9"/>
  <c r="H237" i="9"/>
  <c r="I234" i="9"/>
  <c r="H234" i="9"/>
  <c r="G234" i="9"/>
  <c r="I233" i="9"/>
  <c r="I231" i="9"/>
  <c r="H231" i="9"/>
  <c r="G231" i="9"/>
  <c r="I228" i="9"/>
  <c r="H228" i="9"/>
  <c r="G228" i="9"/>
  <c r="I221" i="9"/>
  <c r="H221" i="9"/>
  <c r="G221" i="9"/>
  <c r="I217" i="9"/>
  <c r="H217" i="9"/>
  <c r="G217" i="9"/>
  <c r="I216" i="9"/>
  <c r="I213" i="9"/>
  <c r="H213" i="9"/>
  <c r="G213" i="9"/>
  <c r="I212" i="9"/>
  <c r="H212" i="9"/>
  <c r="G212" i="9"/>
  <c r="I211" i="9"/>
  <c r="H211" i="9"/>
  <c r="G211" i="9"/>
  <c r="I210" i="9"/>
  <c r="H210" i="9"/>
  <c r="G210" i="9"/>
  <c r="I208" i="9"/>
  <c r="H208" i="9"/>
  <c r="G208" i="9"/>
  <c r="I207" i="9"/>
  <c r="H207" i="9"/>
  <c r="G207" i="9"/>
  <c r="I206" i="9"/>
  <c r="I202" i="9"/>
  <c r="H202" i="9"/>
  <c r="G202" i="9"/>
  <c r="I201" i="9"/>
  <c r="H201" i="9"/>
  <c r="G201" i="9"/>
  <c r="I200" i="9"/>
  <c r="H200" i="9"/>
  <c r="G200" i="9"/>
  <c r="I199" i="9"/>
  <c r="H199" i="9"/>
  <c r="G199" i="9"/>
  <c r="I198" i="9"/>
  <c r="H198" i="9"/>
  <c r="G198" i="9"/>
  <c r="I197" i="9"/>
  <c r="H197" i="9"/>
  <c r="G197" i="9"/>
  <c r="I196" i="9"/>
  <c r="H196" i="9"/>
  <c r="G196" i="9"/>
  <c r="I195" i="9"/>
  <c r="H195" i="9"/>
  <c r="G195" i="9"/>
  <c r="I194" i="9"/>
  <c r="H194" i="9"/>
  <c r="G194" i="9"/>
  <c r="I193" i="9"/>
  <c r="H193" i="9"/>
  <c r="G193" i="9"/>
  <c r="I192" i="9"/>
  <c r="I191" i="9"/>
  <c r="H191" i="9"/>
  <c r="G191" i="9"/>
  <c r="I190" i="9"/>
  <c r="H190" i="9"/>
  <c r="G190" i="9"/>
  <c r="I189" i="9"/>
  <c r="H189" i="9"/>
  <c r="G189" i="9"/>
  <c r="I188" i="9"/>
  <c r="H188" i="9"/>
  <c r="G188" i="9"/>
  <c r="I187" i="9"/>
  <c r="H187" i="9"/>
  <c r="G187" i="9"/>
  <c r="F186" i="9"/>
  <c r="E186" i="9"/>
  <c r="D186" i="9"/>
  <c r="I186" i="9" s="1"/>
  <c r="I184" i="9"/>
  <c r="H184" i="9"/>
  <c r="G184" i="9"/>
  <c r="I183" i="9"/>
  <c r="H183" i="9"/>
  <c r="G183" i="9"/>
  <c r="I182" i="9"/>
  <c r="H182" i="9"/>
  <c r="G182" i="9"/>
  <c r="I181" i="9"/>
  <c r="H181" i="9"/>
  <c r="G181" i="9"/>
  <c r="I180" i="9"/>
  <c r="H180" i="9"/>
  <c r="G180" i="9"/>
  <c r="I179" i="9"/>
  <c r="I178" i="9"/>
  <c r="H178" i="9"/>
  <c r="G178" i="9"/>
  <c r="I177" i="9"/>
  <c r="H177" i="9"/>
  <c r="G177" i="9"/>
  <c r="I176" i="9"/>
  <c r="H176" i="9"/>
  <c r="G176" i="9"/>
  <c r="I175" i="9"/>
  <c r="H175" i="9"/>
  <c r="G175" i="9"/>
  <c r="I174" i="9"/>
  <c r="H174" i="9"/>
  <c r="G174" i="9"/>
  <c r="I173" i="9"/>
  <c r="H173" i="9"/>
  <c r="G173" i="9"/>
  <c r="I172" i="9"/>
  <c r="H172" i="9"/>
  <c r="G172" i="9"/>
  <c r="I171" i="9"/>
  <c r="H171" i="9"/>
  <c r="G171" i="9"/>
  <c r="I170" i="9"/>
  <c r="H170" i="9"/>
  <c r="G170" i="9"/>
  <c r="I169" i="9"/>
  <c r="I168" i="9"/>
  <c r="H168" i="9"/>
  <c r="G168" i="9"/>
  <c r="I167" i="9"/>
  <c r="H167" i="9"/>
  <c r="G167" i="9"/>
  <c r="I166" i="9"/>
  <c r="H166" i="9"/>
  <c r="G166" i="9"/>
  <c r="I165" i="9"/>
  <c r="H165" i="9"/>
  <c r="G165" i="9"/>
  <c r="I164" i="9"/>
  <c r="H164" i="9"/>
  <c r="G164" i="9"/>
  <c r="I163" i="9"/>
  <c r="H163" i="9"/>
  <c r="G163" i="9"/>
  <c r="I162" i="9"/>
  <c r="H162" i="9"/>
  <c r="G162" i="9"/>
  <c r="I161" i="9"/>
  <c r="H161" i="9"/>
  <c r="G161" i="9"/>
  <c r="I160" i="9"/>
  <c r="I159" i="9"/>
  <c r="H159" i="9"/>
  <c r="G159" i="9"/>
  <c r="I158" i="9"/>
  <c r="H158" i="9"/>
  <c r="G158" i="9"/>
  <c r="I157" i="9"/>
  <c r="H157" i="9"/>
  <c r="G157" i="9"/>
  <c r="I156" i="9"/>
  <c r="H156" i="9"/>
  <c r="G156" i="9"/>
  <c r="I155" i="9"/>
  <c r="H155" i="9"/>
  <c r="G155" i="9"/>
  <c r="I154" i="9"/>
  <c r="H154" i="9"/>
  <c r="G154" i="9"/>
  <c r="I153" i="9"/>
  <c r="H153" i="9"/>
  <c r="G153" i="9"/>
  <c r="I152" i="9"/>
  <c r="H152" i="9"/>
  <c r="G152" i="9"/>
  <c r="I151" i="9"/>
  <c r="H151" i="9"/>
  <c r="G151" i="9"/>
  <c r="I150" i="9"/>
  <c r="I149" i="9"/>
  <c r="H149" i="9"/>
  <c r="I148" i="9"/>
  <c r="H148" i="9"/>
  <c r="G148" i="9"/>
  <c r="I147" i="9"/>
  <c r="H147" i="9"/>
  <c r="G147" i="9"/>
  <c r="I146" i="9"/>
  <c r="H146" i="9"/>
  <c r="G146" i="9"/>
  <c r="I145" i="9"/>
  <c r="H145" i="9"/>
  <c r="G145" i="9"/>
  <c r="I144" i="9"/>
  <c r="H144" i="9"/>
  <c r="G144" i="9"/>
  <c r="I143" i="9"/>
  <c r="H143" i="9"/>
  <c r="G143" i="9"/>
  <c r="I142" i="9"/>
  <c r="H142" i="9"/>
  <c r="G142" i="9"/>
  <c r="I141" i="9"/>
  <c r="H141" i="9"/>
  <c r="G141" i="9"/>
  <c r="I140" i="9"/>
  <c r="H140" i="9"/>
  <c r="G140" i="9"/>
  <c r="I137" i="9"/>
  <c r="H137" i="9"/>
  <c r="G137" i="9"/>
  <c r="I135" i="9"/>
  <c r="H135" i="9"/>
  <c r="G135" i="9"/>
  <c r="I134" i="9"/>
  <c r="H134" i="9"/>
  <c r="G134" i="9"/>
  <c r="I133" i="9"/>
  <c r="H133" i="9"/>
  <c r="G133" i="9"/>
  <c r="I132" i="9"/>
  <c r="I131" i="9"/>
  <c r="H131" i="9"/>
  <c r="G131" i="9"/>
  <c r="I130" i="9"/>
  <c r="H130" i="9"/>
  <c r="G130" i="9"/>
  <c r="I128" i="9"/>
  <c r="H128" i="9"/>
  <c r="G128" i="9"/>
  <c r="I123" i="9"/>
  <c r="H123" i="9"/>
  <c r="G123" i="9"/>
  <c r="I122" i="9"/>
  <c r="H122" i="9"/>
  <c r="G122" i="9"/>
  <c r="I121" i="9"/>
  <c r="H121" i="9"/>
  <c r="G121" i="9"/>
  <c r="I120" i="9"/>
  <c r="H120" i="9"/>
  <c r="G120" i="9"/>
  <c r="I119" i="9"/>
  <c r="H119" i="9"/>
  <c r="G119" i="9"/>
  <c r="I118" i="9"/>
  <c r="H118" i="9"/>
  <c r="G118" i="9"/>
  <c r="I117" i="9"/>
  <c r="I116" i="9"/>
  <c r="H116" i="9"/>
  <c r="G116" i="9"/>
  <c r="I115" i="9"/>
  <c r="H115" i="9"/>
  <c r="G115" i="9"/>
  <c r="I108" i="9"/>
  <c r="H108" i="9"/>
  <c r="G108" i="9"/>
  <c r="I107" i="9"/>
  <c r="H107" i="9"/>
  <c r="G107" i="9"/>
  <c r="I106" i="9"/>
  <c r="H106" i="9"/>
  <c r="G106" i="9"/>
  <c r="I105" i="9"/>
  <c r="H105" i="9"/>
  <c r="G105" i="9"/>
  <c r="I104" i="9"/>
  <c r="I103" i="9"/>
  <c r="H103" i="9"/>
  <c r="G103" i="9"/>
  <c r="I102" i="9"/>
  <c r="H102" i="9"/>
  <c r="G102" i="9"/>
  <c r="I101" i="9"/>
  <c r="H101" i="9"/>
  <c r="G101" i="9"/>
  <c r="I100" i="9"/>
  <c r="H100" i="9"/>
  <c r="G100" i="9"/>
  <c r="I99" i="9"/>
  <c r="H99" i="9"/>
  <c r="G99" i="9"/>
  <c r="I98" i="9"/>
  <c r="H98" i="9"/>
  <c r="G98" i="9"/>
  <c r="I97" i="9"/>
  <c r="H97" i="9"/>
  <c r="G97" i="9"/>
  <c r="I96" i="9"/>
  <c r="H96" i="9"/>
  <c r="G96" i="9"/>
  <c r="I95" i="9"/>
  <c r="I83" i="9"/>
  <c r="H83" i="9"/>
  <c r="G83" i="9"/>
  <c r="I82" i="9"/>
  <c r="H82" i="9"/>
  <c r="G82" i="9"/>
  <c r="I80" i="9"/>
  <c r="H80" i="9"/>
  <c r="G80" i="9"/>
  <c r="I79" i="9"/>
  <c r="H79" i="9"/>
  <c r="G79" i="9"/>
  <c r="I78" i="9"/>
  <c r="H78" i="9"/>
  <c r="G78" i="9"/>
  <c r="I77" i="9"/>
  <c r="H77" i="9"/>
  <c r="G77" i="9"/>
  <c r="I76" i="9"/>
  <c r="H76" i="9"/>
  <c r="G76" i="9"/>
  <c r="I75" i="9"/>
  <c r="H75" i="9"/>
  <c r="G75" i="9"/>
  <c r="I74" i="9"/>
  <c r="H74" i="9"/>
  <c r="I73" i="9"/>
  <c r="H73" i="9"/>
  <c r="G73" i="9"/>
  <c r="I72" i="9"/>
  <c r="H72" i="9"/>
  <c r="G72" i="9"/>
  <c r="I71" i="9"/>
  <c r="H71" i="9"/>
  <c r="G71" i="9"/>
  <c r="I70" i="9"/>
  <c r="H70" i="9"/>
  <c r="G70" i="9"/>
  <c r="I69" i="9"/>
  <c r="I67" i="9"/>
  <c r="H67" i="9"/>
  <c r="G67" i="9"/>
  <c r="I65" i="9"/>
  <c r="H65" i="9"/>
  <c r="G65" i="9"/>
  <c r="I64" i="9"/>
  <c r="H64" i="9"/>
  <c r="G64" i="9"/>
  <c r="I63" i="9"/>
  <c r="H63" i="9"/>
  <c r="G63" i="9"/>
  <c r="I62" i="9"/>
  <c r="H62" i="9"/>
  <c r="G62" i="9"/>
  <c r="I61" i="9"/>
  <c r="H61" i="9"/>
  <c r="G61" i="9"/>
  <c r="I60" i="9"/>
  <c r="H60" i="9"/>
  <c r="G60" i="9"/>
  <c r="I59" i="9"/>
  <c r="H59" i="9"/>
  <c r="G59" i="9"/>
  <c r="I58" i="9"/>
  <c r="H58" i="9"/>
  <c r="G58" i="9"/>
  <c r="I57" i="9"/>
  <c r="H57" i="9"/>
  <c r="G57" i="9"/>
  <c r="I56" i="9"/>
  <c r="H56" i="9"/>
  <c r="G56" i="9"/>
  <c r="I55" i="9"/>
  <c r="H55" i="9"/>
  <c r="G55" i="9"/>
  <c r="I54" i="9"/>
  <c r="H54" i="9"/>
  <c r="G54" i="9"/>
  <c r="I51" i="9"/>
  <c r="H51" i="9"/>
  <c r="G51" i="9"/>
  <c r="I49" i="9"/>
  <c r="H49" i="9"/>
  <c r="G49" i="9"/>
  <c r="I48" i="9"/>
  <c r="H48" i="9"/>
  <c r="G48" i="9"/>
  <c r="I47" i="9"/>
  <c r="H47" i="9"/>
  <c r="G47" i="9"/>
  <c r="I46" i="9"/>
  <c r="H46" i="9"/>
  <c r="G46" i="9"/>
  <c r="I45" i="9"/>
  <c r="H45" i="9"/>
  <c r="G45" i="9"/>
  <c r="I44" i="9"/>
  <c r="H44" i="9"/>
  <c r="G44" i="9"/>
  <c r="I43" i="9"/>
  <c r="H43" i="9"/>
  <c r="G43" i="9"/>
  <c r="I42" i="9"/>
  <c r="H42" i="9"/>
  <c r="G42" i="9"/>
  <c r="I41" i="9"/>
  <c r="H41" i="9"/>
  <c r="G41" i="9"/>
  <c r="I40" i="9"/>
  <c r="I39" i="9"/>
  <c r="H39" i="9"/>
  <c r="G39" i="9"/>
  <c r="I31" i="9"/>
  <c r="H31" i="9"/>
  <c r="G31" i="9"/>
  <c r="I30" i="9"/>
  <c r="H30" i="9"/>
  <c r="G30" i="9"/>
  <c r="I28" i="9"/>
  <c r="H28" i="9"/>
  <c r="G28" i="9"/>
  <c r="I27" i="9"/>
  <c r="H27" i="9"/>
  <c r="G27" i="9"/>
  <c r="I26" i="9"/>
  <c r="H26" i="9"/>
  <c r="G26" i="9"/>
  <c r="I22" i="9"/>
  <c r="H22" i="9"/>
  <c r="G22" i="9"/>
  <c r="I21" i="9"/>
  <c r="H21" i="9"/>
  <c r="G21" i="9"/>
  <c r="I20" i="9"/>
  <c r="H20" i="9"/>
  <c r="G20" i="9"/>
  <c r="I19" i="9"/>
  <c r="H19" i="9"/>
  <c r="G19" i="9"/>
  <c r="I18" i="9"/>
  <c r="H18" i="9"/>
  <c r="G18" i="9"/>
  <c r="I17" i="9"/>
  <c r="H17" i="9"/>
  <c r="G17" i="9"/>
  <c r="I16" i="9"/>
  <c r="H16" i="9"/>
  <c r="G16" i="9"/>
  <c r="I15" i="9"/>
  <c r="H15" i="9"/>
  <c r="G15" i="9"/>
  <c r="G14" i="9"/>
  <c r="I14" i="9"/>
  <c r="I13" i="9"/>
  <c r="G12" i="9"/>
  <c r="I12" i="9"/>
  <c r="I11" i="9"/>
  <c r="G10" i="9"/>
  <c r="I10" i="9"/>
  <c r="E9" i="9"/>
  <c r="E8" i="9" s="1"/>
  <c r="E203" i="9" l="1"/>
  <c r="I139" i="9"/>
  <c r="I53" i="9"/>
  <c r="G233" i="9"/>
  <c r="I205" i="9"/>
  <c r="H206" i="9"/>
  <c r="G192" i="9"/>
  <c r="G186" i="9"/>
  <c r="G179" i="9"/>
  <c r="G169" i="9"/>
  <c r="G160" i="9"/>
  <c r="H150" i="9"/>
  <c r="G139" i="9"/>
  <c r="G132" i="9"/>
  <c r="G104" i="9"/>
  <c r="H95" i="9"/>
  <c r="H69" i="9"/>
  <c r="D9" i="9"/>
  <c r="D8" i="9" s="1"/>
  <c r="F9" i="9"/>
  <c r="F8" i="9" s="1"/>
  <c r="G11" i="9"/>
  <c r="G13" i="9"/>
  <c r="G40" i="9"/>
  <c r="G53" i="9"/>
  <c r="G117" i="9"/>
  <c r="H139" i="9"/>
  <c r="G150" i="9"/>
  <c r="H160" i="9"/>
  <c r="H169" i="9"/>
  <c r="H179" i="9"/>
  <c r="H186" i="9"/>
  <c r="H192" i="9"/>
  <c r="H205" i="9"/>
  <c r="G216" i="9"/>
  <c r="H10" i="9"/>
  <c r="H11" i="9"/>
  <c r="H12" i="9"/>
  <c r="H13" i="9"/>
  <c r="H14" i="9"/>
  <c r="H40" i="9"/>
  <c r="H53" i="9"/>
  <c r="G69" i="9"/>
  <c r="G95" i="9"/>
  <c r="H104" i="9"/>
  <c r="H117" i="9"/>
  <c r="H132" i="9"/>
  <c r="G206" i="9"/>
  <c r="H216" i="9"/>
  <c r="H233" i="9"/>
  <c r="D203" i="9" l="1"/>
  <c r="F203" i="9"/>
  <c r="H138" i="9"/>
  <c r="I242" i="9"/>
  <c r="H242" i="9"/>
  <c r="G205" i="9"/>
  <c r="G138" i="9"/>
  <c r="I52" i="9"/>
  <c r="G52" i="9"/>
  <c r="H52" i="9"/>
  <c r="G9" i="9"/>
  <c r="I138" i="9"/>
  <c r="H9" i="9"/>
  <c r="I9" i="9"/>
  <c r="D243" i="9" l="1"/>
  <c r="E243" i="9"/>
  <c r="G242" i="9"/>
  <c r="G8" i="9"/>
  <c r="H8" i="9"/>
  <c r="I8" i="9"/>
  <c r="G203" i="9" l="1"/>
  <c r="H203" i="9"/>
  <c r="F243" i="9"/>
  <c r="I203" i="9"/>
  <c r="I78" i="8"/>
  <c r="G243" i="9" l="1"/>
  <c r="H243" i="9"/>
  <c r="I243" i="9"/>
  <c r="F97" i="8"/>
  <c r="F98" i="8" s="1"/>
  <c r="E97" i="8"/>
  <c r="E98" i="8" s="1"/>
  <c r="D97" i="8"/>
  <c r="D98" i="8" s="1"/>
  <c r="I98" i="8" l="1"/>
  <c r="I97" i="8"/>
  <c r="H97" i="8"/>
  <c r="G97" i="8"/>
  <c r="I96" i="8"/>
  <c r="H96" i="8"/>
  <c r="G96" i="8"/>
  <c r="I95" i="8"/>
  <c r="H95" i="8"/>
  <c r="G95" i="8"/>
  <c r="I94" i="8"/>
  <c r="H94" i="8"/>
  <c r="G94" i="8"/>
  <c r="I93" i="8"/>
  <c r="H93" i="8"/>
  <c r="G93" i="8"/>
  <c r="I92" i="8"/>
  <c r="H92" i="8"/>
  <c r="G92" i="8"/>
  <c r="I91" i="8"/>
  <c r="H91" i="8"/>
  <c r="G91" i="8"/>
  <c r="I90" i="8"/>
  <c r="H90" i="8"/>
  <c r="G90" i="8"/>
  <c r="I89" i="8"/>
  <c r="H89" i="8"/>
  <c r="G89" i="8"/>
  <c r="I88" i="8"/>
  <c r="H88" i="8"/>
  <c r="G88" i="8"/>
  <c r="I87" i="8"/>
  <c r="H87" i="8"/>
  <c r="G87" i="8"/>
  <c r="I86" i="8"/>
  <c r="H86" i="8"/>
  <c r="G86" i="8"/>
  <c r="I85" i="8"/>
  <c r="H85" i="8"/>
  <c r="G85" i="8"/>
  <c r="I84" i="8"/>
  <c r="H84" i="8"/>
  <c r="G84" i="8"/>
  <c r="I83" i="8"/>
  <c r="H83" i="8"/>
  <c r="G83" i="8"/>
  <c r="I82" i="8"/>
  <c r="H82" i="8"/>
  <c r="G82" i="8"/>
  <c r="I79" i="8"/>
  <c r="H79" i="8"/>
  <c r="G79" i="8"/>
  <c r="H78" i="8"/>
  <c r="G78" i="8"/>
  <c r="I68" i="8"/>
  <c r="H68" i="8"/>
  <c r="G68" i="8"/>
  <c r="F67" i="8"/>
  <c r="F76" i="8" s="1"/>
  <c r="E67" i="8"/>
  <c r="E76" i="8" s="1"/>
  <c r="D67" i="8"/>
  <c r="I65" i="8"/>
  <c r="H65" i="8"/>
  <c r="G65" i="8"/>
  <c r="I64" i="8"/>
  <c r="H64" i="8"/>
  <c r="G64" i="8"/>
  <c r="I63" i="8"/>
  <c r="H63" i="8"/>
  <c r="G63" i="8"/>
  <c r="I62" i="8"/>
  <c r="H62" i="8"/>
  <c r="G62" i="8"/>
  <c r="I61" i="8"/>
  <c r="H61" i="8"/>
  <c r="G61" i="8"/>
  <c r="I60" i="8"/>
  <c r="H60" i="8"/>
  <c r="G60" i="8"/>
  <c r="I59" i="8"/>
  <c r="H59" i="8"/>
  <c r="G59" i="8"/>
  <c r="I58" i="8"/>
  <c r="H58" i="8"/>
  <c r="G58" i="8"/>
  <c r="I57" i="8"/>
  <c r="H57" i="8"/>
  <c r="G57" i="8"/>
  <c r="I56" i="8"/>
  <c r="H56" i="8"/>
  <c r="G56" i="8"/>
  <c r="I55" i="8"/>
  <c r="H55" i="8"/>
  <c r="G55" i="8"/>
  <c r="I54" i="8"/>
  <c r="H54" i="8"/>
  <c r="G54" i="8"/>
  <c r="G53" i="8"/>
  <c r="I52" i="8"/>
  <c r="H52" i="8"/>
  <c r="G52" i="8"/>
  <c r="I51" i="8"/>
  <c r="H51" i="8"/>
  <c r="G51" i="8"/>
  <c r="I50" i="8"/>
  <c r="H50" i="8"/>
  <c r="G50" i="8"/>
  <c r="I49" i="8"/>
  <c r="H49" i="8"/>
  <c r="G49" i="8"/>
  <c r="I48" i="8"/>
  <c r="H48" i="8"/>
  <c r="G48" i="8"/>
  <c r="I47" i="8"/>
  <c r="H47" i="8"/>
  <c r="G47" i="8"/>
  <c r="I46" i="8"/>
  <c r="H46" i="8"/>
  <c r="G46" i="8"/>
  <c r="I45" i="8"/>
  <c r="H45" i="8"/>
  <c r="G45" i="8"/>
  <c r="I44" i="8"/>
  <c r="H44" i="8"/>
  <c r="G44" i="8"/>
  <c r="I43" i="8"/>
  <c r="H43" i="8"/>
  <c r="G43" i="8"/>
  <c r="I42" i="8"/>
  <c r="H42" i="8"/>
  <c r="G42" i="8"/>
  <c r="I41" i="8"/>
  <c r="H41" i="8"/>
  <c r="G41" i="8"/>
  <c r="I40" i="8"/>
  <c r="H40" i="8"/>
  <c r="G40" i="8"/>
  <c r="I39" i="8"/>
  <c r="H39" i="8"/>
  <c r="G39" i="8"/>
  <c r="I38" i="8"/>
  <c r="H38" i="8"/>
  <c r="G38" i="8"/>
  <c r="I37" i="8"/>
  <c r="H37" i="8"/>
  <c r="G37" i="8"/>
  <c r="I36" i="8"/>
  <c r="H36" i="8"/>
  <c r="G36" i="8"/>
  <c r="I35" i="8"/>
  <c r="H35" i="8"/>
  <c r="G35" i="8"/>
  <c r="I34" i="8"/>
  <c r="H34" i="8"/>
  <c r="G34" i="8"/>
  <c r="I33" i="8"/>
  <c r="H33" i="8"/>
  <c r="G33" i="8"/>
  <c r="I32" i="8"/>
  <c r="H32" i="8"/>
  <c r="G32" i="8"/>
  <c r="I31" i="8"/>
  <c r="H31" i="8"/>
  <c r="G31" i="8"/>
  <c r="I30" i="8"/>
  <c r="H30" i="8"/>
  <c r="G30" i="8"/>
  <c r="I29" i="8"/>
  <c r="H29" i="8"/>
  <c r="G29" i="8"/>
  <c r="I28" i="8"/>
  <c r="H28" i="8"/>
  <c r="G28" i="8"/>
  <c r="I27" i="8"/>
  <c r="H27" i="8"/>
  <c r="G27" i="8"/>
  <c r="I26" i="8"/>
  <c r="H26" i="8"/>
  <c r="I25" i="8"/>
  <c r="H25" i="8"/>
  <c r="G25" i="8"/>
  <c r="I24" i="8"/>
  <c r="H24" i="8"/>
  <c r="G24" i="8"/>
  <c r="I19" i="8"/>
  <c r="H19" i="8"/>
  <c r="G19" i="8"/>
  <c r="I18" i="8"/>
  <c r="H18" i="8"/>
  <c r="G18" i="8"/>
  <c r="I17" i="8"/>
  <c r="H17" i="8"/>
  <c r="G17" i="8"/>
  <c r="I16" i="8"/>
  <c r="H16" i="8"/>
  <c r="G16" i="8"/>
  <c r="I11" i="8"/>
  <c r="H11" i="8"/>
  <c r="G11" i="8"/>
  <c r="I10" i="8"/>
  <c r="H10" i="8"/>
  <c r="G10" i="8"/>
  <c r="I9" i="8"/>
  <c r="H9" i="8"/>
  <c r="G9" i="8"/>
  <c r="I8" i="8"/>
  <c r="H8" i="8"/>
  <c r="G8" i="8"/>
  <c r="I7" i="8"/>
  <c r="H7" i="8"/>
  <c r="G7" i="8"/>
  <c r="D76" i="8" l="1"/>
  <c r="I76" i="8" s="1"/>
  <c r="E66" i="8"/>
  <c r="D66" i="8"/>
  <c r="F66" i="8"/>
  <c r="G66" i="8" s="1"/>
  <c r="H76" i="8"/>
  <c r="G98" i="8"/>
  <c r="G76" i="8"/>
  <c r="E99" i="8"/>
  <c r="H67" i="8"/>
  <c r="H98" i="8"/>
  <c r="D99" i="8"/>
  <c r="F99" i="8"/>
  <c r="G99" i="8" s="1"/>
  <c r="G67" i="8"/>
  <c r="I67" i="8"/>
  <c r="I99" i="8" l="1"/>
  <c r="I66" i="8"/>
  <c r="H66" i="8"/>
  <c r="H99" i="8"/>
</calcChain>
</file>

<file path=xl/sharedStrings.xml><?xml version="1.0" encoding="utf-8"?>
<sst xmlns="http://schemas.openxmlformats.org/spreadsheetml/2006/main" count="399" uniqueCount="218">
  <si>
    <t>грн.</t>
  </si>
  <si>
    <t>+/-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</si>
  <si>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</si>
  <si>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</si>
  <si>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</si>
  <si>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</si>
  <si>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</si>
  <si>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</si>
  <si>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</si>
  <si>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Внутрішні податки на товари та послуги 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</si>
  <si>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</si>
  <si>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</si>
  <si>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</si>
  <si>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</si>
  <si>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</si>
  <si>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</si>
  <si>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</si>
  <si>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</si>
  <si>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</si>
  <si>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</si>
  <si>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Туристичний збір </t>
  </si>
  <si>
    <t>Туристичний збір, сплачений фізичними особами </t>
  </si>
  <si>
    <t>Збір за провадження деяких видів підприємницької діяльності, що справлявся до 1 січня 2015 року</t>
  </si>
  <si>
    <t>Збір за провадження торговельної діяльності (роздрібна торгівля), сплачений юридичними особами, що справлявся до 1 січня 2015 року</t>
  </si>
  <si>
    <t>Збір за провадження торговельної діяльності (ресторанне господарство), сплачений фізичними особами, що справлявся до 1 січня 2015 року</t>
  </si>
  <si>
    <t>Збір за провадження торговельної діяльності із придбанням пільгового торгового патенту, що справлявся до 1 січня 2015 року</t>
  </si>
  <si>
    <t>Збір за здійснення діяльності у сфері розваг, сплачений фізичними особами, що справлявся до 1 січня 2015 року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</si>
  <si>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</si>
  <si>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</si>
  <si>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</si>
  <si>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</si>
  <si>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Надходження від викидів забруднюючих речовин в атмосферне повітря стаціонарними джерелами забруднення 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</si>
  <si>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</si>
  <si>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</si>
  <si>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</si>
  <si>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</si>
  <si>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</si>
  <si>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 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</si>
  <si>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</si>
  <si>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</si>
  <si>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</si>
  <si>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надання інших адміністративних послуг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</si>
  <si>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</si>
  <si>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</si>
  <si>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</si>
  <si>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</si>
  <si>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Доходи від операцій з капіталом  </t>
  </si>
  <si>
    <t>Надходження від продажу основного капіталу  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</si>
  <si>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</si>
  <si>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>Всього без урахування трансферт</t>
  </si>
  <si>
    <t>Виконання</t>
  </si>
  <si>
    <t>СПЕЦІАЛЬНИЙ ФОНД МІСЬКОГО БЮДЖЕТУ</t>
  </si>
  <si>
    <t>Збір за провадження торговельної діяльності нафтопродуктами, скрапленим та стиснутим газом на стаціонарних, малогабаритних і пересувних автозаправних станціях, заправних пунктах, що справлявся до 1 січня 2015 року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</si>
  <si>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</si>
  <si>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</si>
  <si>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</si>
  <si>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оренду майна бюджетних установ  </t>
  </si>
  <si>
    <t>Кошти від відчуження майна, що належить Автономній Республіці Крим та майна, що перебуває в комунальній власності  </t>
  </si>
  <si>
    <t>Кошти від продажу землі і нематеріальних активів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</si>
  <si>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</si>
  <si>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Кошти від продажу земельних ділянок несільськогосподарського призначення до розмежування земель державної та комунальної власності з розстроченням платежу</t>
  </si>
  <si>
    <t>Всього доходи спеціального  фонду</t>
  </si>
  <si>
    <t xml:space="preserve"> </t>
  </si>
  <si>
    <t>ЗАГАЛЬНИЙ ФОНД МІСЬКОГО БЮДЖЕТУ</t>
  </si>
  <si>
    <t>Додаток 1</t>
  </si>
  <si>
    <t>Екологічний податок</t>
  </si>
  <si>
    <t>Надходження коштів пайової участі у розвитку інфраструктури населеного пункту</t>
  </si>
  <si>
    <t>Додаток 2</t>
  </si>
  <si>
    <t>Виконання видаткової частини міського бюджету м.Тетієва за 9 місяців 2016 року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</si>
  <si>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</si>
  <si>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Транспортний податок з юридичних осіб</t>
  </si>
  <si>
    <t>Офіційн трансферти</t>
  </si>
  <si>
    <t>0180</t>
  </si>
  <si>
    <t>1010</t>
  </si>
  <si>
    <t>Надання дошкільної освіти</t>
  </si>
  <si>
    <t>Надання позашкільної освіти позашкільними закладами освіти, заходи із позашкільної роботи з дітьми</t>
  </si>
  <si>
    <t>Інші програми та заходи у сфері освіти</t>
  </si>
  <si>
    <t>Первинна медична допомога населенню, що надається центрами первинної медичної (медико-санітарної) допомоги</t>
  </si>
  <si>
    <t>Інші заходи у сфері соціального захисту і соціального забезпечення</t>
  </si>
  <si>
    <t>4030</t>
  </si>
  <si>
    <t>Забезпечення діяльності бібліотек</t>
  </si>
  <si>
    <t>4040</t>
  </si>
  <si>
    <t>Забезпечення діяльності музеїв i виставок</t>
  </si>
  <si>
    <t>4060</t>
  </si>
  <si>
    <t>Забезпечення діяльності палаців i будинків культури, клубів, центрів дозвілля та iнших клубних закладів</t>
  </si>
  <si>
    <t>4082</t>
  </si>
  <si>
    <t>Інші заходи в галузі культури і мистецтва</t>
  </si>
  <si>
    <t>Утримання та навчально-тренувальна робота комунальних дитячо-юнацьких спортивних шкіл</t>
  </si>
  <si>
    <t>Код КПКВ</t>
  </si>
  <si>
    <t>Фінансова підтримка дитячо-юнацьких спортивних шкіл фізкультурно-спортивних товариств</t>
  </si>
  <si>
    <t>Утримання та фінансова підтримка спортивних споруд</t>
  </si>
  <si>
    <t>Фінансова підтримка регіональних всеукраїнських організацій фізкультурно-спортивної спрямованості для проведення навчально-тренувальної та спортивної роботи</t>
  </si>
  <si>
    <t>Фінансова підтримка на утримання місцевих осередків (рад) всеукраїнських організацій фізкультурно-спортивної спрямованості</t>
  </si>
  <si>
    <t>Забезпечення діяльності водопровідно-каналізаційного господарства</t>
  </si>
  <si>
    <t>Організація благоустрою населених пунктів</t>
  </si>
  <si>
    <t>Членські внески до асоціацій органів місцевого самоврядування</t>
  </si>
  <si>
    <t>Інші субвенції з місцевого бюджету</t>
  </si>
  <si>
    <t xml:space="preserve"> Доходи загального фонду без трансферт</t>
  </si>
  <si>
    <t>Офіційні трансферти  </t>
  </si>
  <si>
    <t xml:space="preserve">Всього  доходи загального фонду </t>
  </si>
  <si>
    <t>Всього доходи спеціального  фонду без трансферт</t>
  </si>
  <si>
    <t>Разом доходи загального та спеціального фонду</t>
  </si>
  <si>
    <t>01</t>
  </si>
  <si>
    <t>Виконавчий комітет Тетіївської міської ради</t>
  </si>
  <si>
    <t>Пільгове медичне обслуговування осіб, які постраждали внаслідок Чорнобильської катастрофи</t>
  </si>
  <si>
    <t>Здійснення заходів із землеустрою</t>
  </si>
  <si>
    <t>06</t>
  </si>
  <si>
    <t>Забезпечення діяльності інших закладів у сфері освіти</t>
  </si>
  <si>
    <t>10</t>
  </si>
  <si>
    <t>4081</t>
  </si>
  <si>
    <t>Забезпечення діяльності інших закладів в галузі культури і мистецтва</t>
  </si>
  <si>
    <t>2210</t>
  </si>
  <si>
    <t>Предмети, матеріали, обладнання та інвентар</t>
  </si>
  <si>
    <t>Окремі заходи по реалізації державних (регіональних) програм, не віднесені до заходів розвитку</t>
  </si>
  <si>
    <t>Продукти харчування</t>
  </si>
  <si>
    <t>Оплата послуг (крім комунальних)</t>
  </si>
  <si>
    <t>Усього видатки загального фонду</t>
  </si>
  <si>
    <t>Усього видатки спеціального фонду</t>
  </si>
  <si>
    <t>Усього видатки загального та спеціального фонду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</si>
  <si>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</si>
  <si>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План на рік з урахуванням змін</t>
  </si>
  <si>
    <t>у % до уточнених планових показників</t>
  </si>
  <si>
    <t>План на вказаний період з урахуванням змін</t>
  </si>
  <si>
    <t>Заробітна плата</t>
  </si>
  <si>
    <t>Нарахування на оплату праці</t>
  </si>
  <si>
    <t>Видатки на відрядження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</si>
  <si>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</si>
  <si>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</si>
  <si>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</si>
  <si>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природного газу</t>
  </si>
  <si>
    <t>Оплата інших енергоносіїв та інших комунальних послуг</t>
  </si>
  <si>
    <t>Інші поточні видатки</t>
  </si>
  <si>
    <t>Інші програми та заходи у сфері охорони здоров`я</t>
  </si>
  <si>
    <t>Інші заходи, пов`язані з економічною діяльністю</t>
  </si>
  <si>
    <t>Муніципальні формування з охорони громадського порядку</t>
  </si>
  <si>
    <t>Медикаменти та перев`язувальні матеріали</t>
  </si>
  <si>
    <t>Проведення навчально-тренувальних зборів і змагань з неолімпійських видів спорту</t>
  </si>
  <si>
    <t>Будівництво1 інших об`єктів комунальної власності</t>
  </si>
  <si>
    <t>Податок та збір на доходи фізичних осіб</t>
  </si>
  <si>
    <t>Держуправління</t>
  </si>
  <si>
    <t>Інша діяльність у сфері державного управління</t>
  </si>
  <si>
    <t>Утримання та розвиток автомобільних доріг та дорожної інфраструктури за рахунок коштів місцевого бюджету</t>
  </si>
  <si>
    <t>Інша діяльність у сфері дорожного господарства</t>
  </si>
  <si>
    <t>8340</t>
  </si>
  <si>
    <t>Природоохоронні заходи за рахунок цільових фондів</t>
  </si>
  <si>
    <t>Інші виплати населенню</t>
  </si>
  <si>
    <t>КБКД</t>
  </si>
  <si>
    <t>Надання спеціальної освіти мистецькими школами</t>
  </si>
  <si>
    <t xml:space="preserve">Затверджено на  2021 рік з урахуванням внесених змін </t>
  </si>
  <si>
    <t>Уточнені планові показники за I кв. 2021 рік</t>
  </si>
  <si>
    <t>Фактичні надходження доходів  за I кв.   2021 рік</t>
  </si>
  <si>
    <t>у % до планових показників 2021 року</t>
  </si>
  <si>
    <t>11010100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</si>
  <si>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</si>
  <si>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11010200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</si>
  <si>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</si>
  <si>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11010400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</si>
  <si>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</si>
  <si>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11010500</t>
  </si>
  <si>
    <t>Податок на доходи фізичних осіб, що сплачується фізичними особами за результатами річного декларування</t>
  </si>
  <si>
    <t>14020000</t>
  </si>
  <si>
    <t>Акцизний податок з вироблених в Україні підакцизних товарів (пальне)</t>
  </si>
  <si>
    <t>14030000</t>
  </si>
  <si>
    <t>Акцизний податок з ввезених на митну територію України підакцизних товарів (продукції) </t>
  </si>
  <si>
    <t>14040000</t>
  </si>
  <si>
    <t>Акцизний податок з реалізації суб’єктами господарювання роздрібної торгівлі підакцизних товарів</t>
  </si>
  <si>
    <t>41020100</t>
  </si>
  <si>
    <t>Базова дотація</t>
  </si>
  <si>
    <t>41033900</t>
  </si>
  <si>
    <t>Освітня субвенція з державного бюджету місцевим бюджетам</t>
  </si>
  <si>
    <t>41040200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</si>
  <si>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</si>
  <si>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41051000</t>
  </si>
  <si>
    <t>Субвенція з місцевого бюджету на здійснення переданих видатків у сфері освіти за рахунок коштів освітньої субвенції</t>
  </si>
  <si>
    <t>41051200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</si>
  <si>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</si>
  <si>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41053900</t>
  </si>
  <si>
    <t>41055000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</si>
  <si>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</si>
  <si>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Виконання дохідної частини місцевого бюджету Тетіївської МТГ за I кв.  2021 року</t>
  </si>
  <si>
    <t>у % до планових показників за I кв. 2021 року</t>
  </si>
  <si>
    <t>Міський голова</t>
  </si>
  <si>
    <t>Богдан БАЛАГУРА</t>
  </si>
  <si>
    <t xml:space="preserve">Виконання видаткової частини місцевого бюджету Тетіївської МТГ бюджету  за </t>
  </si>
  <si>
    <t xml:space="preserve"> I кв. 2021 року</t>
  </si>
  <si>
    <t>Фактичні видатки за I кв.  2021 рік</t>
  </si>
  <si>
    <t>2282</t>
  </si>
  <si>
    <t>2010</t>
  </si>
  <si>
    <t>Централізовані заходи з лікування хворих на цукровий діабет</t>
  </si>
  <si>
    <t>Компенсаційні виплати за пільговий проїзд окремих категорій громадян на залізничному транспорті</t>
  </si>
  <si>
    <t>Утримання та забезпечення діяльності центрів соціальних служб</t>
  </si>
  <si>
    <t>Багатопрофільна стаціонарна медична допомога</t>
  </si>
  <si>
    <t>Забезпечення діяльності інших закладів соціального захисту і соціального забезпечення</t>
  </si>
  <si>
    <t>Забезпечення діяльності місцевої пожежної охорони</t>
  </si>
  <si>
    <t>Оплата енергосервісу</t>
  </si>
  <si>
    <t>1021</t>
  </si>
  <si>
    <t>Надання загальної середньої освіти закладами загальної середньої освіти</t>
  </si>
  <si>
    <t>Надання позашкільної освіти закладами позашкільної освіти, заходи із позашкільної роботи з дітими</t>
  </si>
  <si>
    <t>Забезпечення діяльності інклюзивно-ресурсних центрів за рахунок коштів місцевого бюджету</t>
  </si>
  <si>
    <t>1152</t>
  </si>
  <si>
    <t>Забезпечення діяльності інклюзивно-ресурсних центрів за рахунок освітньої субвенції</t>
  </si>
  <si>
    <t>Інші програми, заклади та заходи у сфері освіти</t>
  </si>
  <si>
    <t>1160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</si>
  <si>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</si>
  <si>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1080</t>
  </si>
  <si>
    <t>Здійснення заходів та реалізація проектів на виконання Державної цільової соціальної програми "Молодь України"</t>
  </si>
  <si>
    <t>Субсидії та поточні трансферти підприємствам (установам, організаціям)</t>
  </si>
  <si>
    <t>Нерозподілені видатки</t>
  </si>
  <si>
    <t>Резервний фонд місцевого бюджету</t>
  </si>
  <si>
    <t>Придбання житла для окремих категорій населення відповідно до законодавства</t>
  </si>
  <si>
    <t>Виконання інвестиційних проектів в рамках здійснення заходів щодо соціально-економічного розвитку окремих територій</t>
  </si>
  <si>
    <t>Реалізація проектів з реконструкції, капітального ремонту приймальних відділень в опорних закладах охорони здоров'я у госпітальних округах</t>
  </si>
  <si>
    <t>Капітальні трансферти підприємствам (установам, організаціям)</t>
  </si>
  <si>
    <t>Придбання обладнання і предметів довгострокового користування</t>
  </si>
  <si>
    <t>Відділ освіти Тетіївської міської ради</t>
  </si>
  <si>
    <t>Відділ культури, молоді та спорту Тетіївської міської ради</t>
  </si>
  <si>
    <t>до   рішення сесії №255-06-VIII від  25.05.2021  року</t>
  </si>
  <si>
    <r>
      <t xml:space="preserve">                                                                               </t>
    </r>
    <r>
      <rPr>
        <sz val="14"/>
        <color theme="1"/>
        <rFont val="Times New Roman"/>
        <family val="1"/>
        <charset val="204"/>
      </rPr>
      <t xml:space="preserve">   рішення  сесії №255-06-VIII  від  25.05.2021 року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</si>
</sst>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36" x14ac:knownFonts="1">
    <font>
      <sz val="10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8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i/>
      <sz val="9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0"/>
      <color rgb="FFFF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i/>
      <sz val="12"/>
      <color theme="1"/>
      <name val="Calibri"/>
      <family val="2"/>
      <charset val="204"/>
      <scheme val="minor"/>
    </font>
    <font>
      <b/>
      <i/>
      <sz val="14"/>
      <color theme="1"/>
      <name val="Times New Roman"/>
      <family val="1"/>
      <charset val="204"/>
    </font>
    <font>
      <b/>
      <i/>
      <sz val="14"/>
      <color theme="1"/>
      <name val="Calibri"/>
      <family val="2"/>
      <charset val="204"/>
      <scheme val="minor"/>
    </font>
    <font>
      <b/>
      <i/>
      <sz val="10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i/>
      <sz val="10"/>
      <color theme="1"/>
      <name val="Times New Roman"/>
      <family val="1"/>
      <charset val="204"/>
    </font>
    <font>
      <i/>
      <sz val="14"/>
      <color theme="1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11">
    <xf numFmtId="0" fontId="0" fillId="0" borderId="0" xfId="0"/>
    <xf numFmtId="0" fontId="3" fillId="0" borderId="0" xfId="0" applyFont="1"/>
    <xf numFmtId="0" fontId="3" fillId="0" borderId="0" xfId="0" applyFont="1" applyAlignment="1">
      <alignment wrapText="1"/>
    </xf>
    <xf numFmtId="0" fontId="3" fillId="0" borderId="4" xfId="0" applyFont="1" applyFill="1" applyBorder="1"/>
    <xf numFmtId="0" fontId="5" fillId="0" borderId="0" xfId="0" applyFont="1"/>
    <xf numFmtId="0" fontId="3" fillId="0" borderId="0" xfId="0" applyFont="1" applyFill="1"/>
    <xf numFmtId="0" fontId="4" fillId="0" borderId="4" xfId="0" applyFont="1" applyFill="1" applyBorder="1"/>
    <xf numFmtId="0" fontId="4" fillId="0" borderId="4" xfId="0" applyFont="1" applyFill="1" applyBorder="1" applyAlignment="1">
      <alignment wrapText="1"/>
    </xf>
    <xf numFmtId="164" fontId="4" fillId="0" borderId="4" xfId="0" applyNumberFormat="1" applyFont="1" applyFill="1" applyBorder="1" applyAlignment="1">
      <alignment horizontal="right"/>
    </xf>
    <xf numFmtId="0" fontId="5" fillId="0" borderId="0" xfId="0" applyFont="1" applyFill="1"/>
    <xf numFmtId="0" fontId="8" fillId="0" borderId="0" xfId="0" applyFont="1" applyAlignment="1">
      <alignment horizontal="center"/>
    </xf>
    <xf numFmtId="0" fontId="13" fillId="0" borderId="0" xfId="0" applyFont="1"/>
    <xf numFmtId="0" fontId="13" fillId="0" borderId="0" xfId="0" applyFont="1" applyFill="1"/>
    <xf numFmtId="0" fontId="14" fillId="0" borderId="0" xfId="0" applyFont="1" applyAlignment="1">
      <alignment horizontal="center"/>
    </xf>
    <xf numFmtId="0" fontId="13" fillId="0" borderId="0" xfId="0" applyFont="1" applyAlignment="1">
      <alignment wrapText="1"/>
    </xf>
    <xf numFmtId="0" fontId="13" fillId="0" borderId="0" xfId="0" applyFont="1" applyBorder="1" applyAlignment="1">
      <alignment wrapText="1"/>
    </xf>
    <xf numFmtId="0" fontId="13" fillId="0" borderId="0" xfId="0" applyFont="1" applyAlignment="1">
      <alignment horizontal="center" vertical="center"/>
    </xf>
    <xf numFmtId="164" fontId="13" fillId="0" borderId="4" xfId="0" applyNumberFormat="1" applyFont="1" applyFill="1" applyBorder="1" applyAlignment="1">
      <alignment horizontal="center" vertical="center"/>
    </xf>
    <xf numFmtId="0" fontId="14" fillId="2" borderId="4" xfId="0" quotePrefix="1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left" vertical="center" wrapText="1"/>
    </xf>
    <xf numFmtId="164" fontId="14" fillId="2" borderId="4" xfId="0" applyNumberFormat="1" applyFont="1" applyFill="1" applyBorder="1" applyAlignment="1">
      <alignment horizontal="center" vertical="center" wrapText="1"/>
    </xf>
    <xf numFmtId="0" fontId="5" fillId="0" borderId="0" xfId="0" applyFont="1" applyAlignment="1"/>
    <xf numFmtId="0" fontId="13" fillId="0" borderId="0" xfId="0" applyFont="1" applyAlignment="1"/>
    <xf numFmtId="2" fontId="13" fillId="0" borderId="0" xfId="0" applyNumberFormat="1" applyFont="1"/>
    <xf numFmtId="0" fontId="4" fillId="0" borderId="4" xfId="0" applyFont="1" applyBorder="1" applyAlignment="1">
      <alignment horizontal="center" vertical="center" wrapText="1"/>
    </xf>
    <xf numFmtId="164" fontId="0" fillId="0" borderId="4" xfId="0" applyNumberFormat="1" applyFill="1" applyBorder="1"/>
    <xf numFmtId="164" fontId="5" fillId="3" borderId="4" xfId="0" applyNumberFormat="1" applyFont="1" applyFill="1" applyBorder="1"/>
    <xf numFmtId="0" fontId="23" fillId="0" borderId="0" xfId="0" applyFont="1" applyAlignment="1">
      <alignment horizontal="center"/>
    </xf>
    <xf numFmtId="0" fontId="23" fillId="0" borderId="0" xfId="0" applyFont="1" applyFill="1" applyAlignment="1">
      <alignment horizontal="center"/>
    </xf>
    <xf numFmtId="0" fontId="24" fillId="0" borderId="0" xfId="0" applyFont="1" applyAlignment="1">
      <alignment horizontal="center"/>
    </xf>
    <xf numFmtId="0" fontId="24" fillId="0" borderId="0" xfId="0" applyFont="1" applyFill="1" applyAlignment="1">
      <alignment horizontal="center"/>
    </xf>
    <xf numFmtId="0" fontId="25" fillId="0" borderId="0" xfId="0" applyFont="1" applyAlignment="1">
      <alignment horizontal="right"/>
    </xf>
    <xf numFmtId="164" fontId="13" fillId="4" borderId="4" xfId="0" applyNumberFormat="1" applyFont="1" applyFill="1" applyBorder="1" applyAlignment="1">
      <alignment horizontal="center" vertical="center"/>
    </xf>
    <xf numFmtId="49" fontId="27" fillId="5" borderId="4" xfId="0" applyNumberFormat="1" applyFont="1" applyFill="1" applyBorder="1" applyAlignment="1">
      <alignment horizontal="center" wrapText="1"/>
    </xf>
    <xf numFmtId="0" fontId="27" fillId="5" borderId="4" xfId="0" applyFont="1" applyFill="1" applyBorder="1" applyAlignment="1">
      <alignment horizontal="center" wrapText="1"/>
    </xf>
    <xf numFmtId="2" fontId="14" fillId="5" borderId="4" xfId="0" applyNumberFormat="1" applyFont="1" applyFill="1" applyBorder="1" applyAlignment="1">
      <alignment horizontal="center" wrapText="1"/>
    </xf>
    <xf numFmtId="0" fontId="14" fillId="5" borderId="4" xfId="0" applyFont="1" applyFill="1" applyBorder="1" applyAlignment="1">
      <alignment horizontal="center" wrapText="1"/>
    </xf>
    <xf numFmtId="49" fontId="14" fillId="5" borderId="6" xfId="0" quotePrefix="1" applyNumberFormat="1" applyFont="1" applyFill="1" applyBorder="1" applyAlignment="1">
      <alignment vertical="center" wrapText="1"/>
    </xf>
    <xf numFmtId="0" fontId="27" fillId="5" borderId="4" xfId="0" applyFont="1" applyFill="1" applyBorder="1" applyAlignment="1">
      <alignment vertical="center" wrapText="1"/>
    </xf>
    <xf numFmtId="164" fontId="14" fillId="5" borderId="4" xfId="0" applyNumberFormat="1" applyFont="1" applyFill="1" applyBorder="1" applyAlignment="1">
      <alignment vertical="center" wrapText="1"/>
    </xf>
    <xf numFmtId="164" fontId="14" fillId="5" borderId="4" xfId="0" applyNumberFormat="1" applyFont="1" applyFill="1" applyBorder="1" applyAlignment="1">
      <alignment horizontal="center" vertical="center"/>
    </xf>
    <xf numFmtId="0" fontId="13" fillId="4" borderId="6" xfId="0" quotePrefix="1" applyFont="1" applyFill="1" applyBorder="1" applyAlignment="1">
      <alignment vertical="center" wrapText="1"/>
    </xf>
    <xf numFmtId="0" fontId="13" fillId="4" borderId="4" xfId="0" applyFont="1" applyFill="1" applyBorder="1" applyAlignment="1">
      <alignment vertical="center" wrapText="1"/>
    </xf>
    <xf numFmtId="164" fontId="13" fillId="4" borderId="4" xfId="0" applyNumberFormat="1" applyFont="1" applyFill="1" applyBorder="1" applyAlignment="1">
      <alignment vertical="center" wrapText="1"/>
    </xf>
    <xf numFmtId="0" fontId="13" fillId="4" borderId="4" xfId="0" quotePrefix="1" applyFont="1" applyFill="1" applyBorder="1" applyAlignment="1">
      <alignment vertical="center" wrapText="1"/>
    </xf>
    <xf numFmtId="0" fontId="27" fillId="5" borderId="4" xfId="0" quotePrefix="1" applyFont="1" applyFill="1" applyBorder="1" applyAlignment="1">
      <alignment vertical="center" wrapText="1"/>
    </xf>
    <xf numFmtId="164" fontId="27" fillId="5" borderId="4" xfId="0" applyNumberFormat="1" applyFont="1" applyFill="1" applyBorder="1" applyAlignment="1">
      <alignment vertical="center" wrapText="1"/>
    </xf>
    <xf numFmtId="0" fontId="14" fillId="4" borderId="4" xfId="0" applyFont="1" applyFill="1" applyBorder="1" applyAlignment="1">
      <alignment vertical="center" wrapText="1"/>
    </xf>
    <xf numFmtId="0" fontId="27" fillId="6" borderId="4" xfId="0" applyFont="1" applyFill="1" applyBorder="1" applyAlignment="1">
      <alignment horizontal="center"/>
    </xf>
    <xf numFmtId="2" fontId="14" fillId="6" borderId="4" xfId="0" applyNumberFormat="1" applyFont="1" applyFill="1" applyBorder="1" applyAlignment="1">
      <alignment horizontal="center"/>
    </xf>
    <xf numFmtId="0" fontId="14" fillId="6" borderId="4" xfId="0" applyFont="1" applyFill="1" applyBorder="1" applyAlignment="1">
      <alignment horizontal="center"/>
    </xf>
    <xf numFmtId="0" fontId="28" fillId="5" borderId="4" xfId="1" quotePrefix="1" applyFont="1" applyFill="1" applyBorder="1" applyAlignment="1">
      <alignment vertical="center" wrapText="1"/>
    </xf>
    <xf numFmtId="0" fontId="28" fillId="5" borderId="4" xfId="1" applyFont="1" applyFill="1" applyBorder="1" applyAlignment="1">
      <alignment vertical="center" wrapText="1"/>
    </xf>
    <xf numFmtId="164" fontId="28" fillId="5" borderId="4" xfId="1" applyNumberFormat="1" applyFont="1" applyFill="1" applyBorder="1" applyAlignment="1">
      <alignment vertical="center" wrapText="1"/>
    </xf>
    <xf numFmtId="164" fontId="27" fillId="5" borderId="4" xfId="0" applyNumberFormat="1" applyFont="1" applyFill="1" applyBorder="1" applyAlignment="1">
      <alignment horizontal="center" vertical="center"/>
    </xf>
    <xf numFmtId="0" fontId="13" fillId="7" borderId="4" xfId="0" applyFont="1" applyFill="1" applyBorder="1"/>
    <xf numFmtId="0" fontId="14" fillId="7" borderId="4" xfId="0" applyFont="1" applyFill="1" applyBorder="1" applyAlignment="1">
      <alignment wrapText="1"/>
    </xf>
    <xf numFmtId="164" fontId="14" fillId="7" borderId="4" xfId="0" applyNumberFormat="1" applyFont="1" applyFill="1" applyBorder="1" applyAlignment="1">
      <alignment horizontal="center" vertical="center" wrapText="1"/>
    </xf>
    <xf numFmtId="164" fontId="14" fillId="2" borderId="4" xfId="0" applyNumberFormat="1" applyFont="1" applyFill="1" applyBorder="1" applyAlignment="1">
      <alignment horizontal="center" vertical="center"/>
    </xf>
    <xf numFmtId="164" fontId="14" fillId="7" borderId="4" xfId="0" applyNumberFormat="1" applyFont="1" applyFill="1" applyBorder="1" applyAlignment="1">
      <alignment horizontal="center" vertical="center"/>
    </xf>
    <xf numFmtId="2" fontId="14" fillId="7" borderId="4" xfId="0" applyNumberFormat="1" applyFont="1" applyFill="1" applyBorder="1" applyAlignment="1">
      <alignment vertical="center"/>
    </xf>
    <xf numFmtId="0" fontId="3" fillId="3" borderId="0" xfId="0" applyFont="1" applyFill="1"/>
    <xf numFmtId="164" fontId="6" fillId="3" borderId="4" xfId="0" applyNumberFormat="1" applyFont="1" applyFill="1" applyBorder="1"/>
    <xf numFmtId="0" fontId="5" fillId="3" borderId="4" xfId="0" applyFont="1" applyFill="1" applyBorder="1"/>
    <xf numFmtId="0" fontId="28" fillId="0" borderId="4" xfId="1" quotePrefix="1" applyFont="1" applyFill="1" applyBorder="1" applyAlignment="1">
      <alignment vertical="center" wrapText="1"/>
    </xf>
    <xf numFmtId="164" fontId="28" fillId="0" borderId="4" xfId="1" applyNumberFormat="1" applyFont="1" applyFill="1" applyBorder="1" applyAlignment="1">
      <alignment vertical="center" wrapText="1"/>
    </xf>
    <xf numFmtId="0" fontId="30" fillId="4" borderId="4" xfId="1" quotePrefix="1" applyFont="1" applyFill="1" applyBorder="1" applyAlignment="1">
      <alignment vertical="center" wrapText="1"/>
    </xf>
    <xf numFmtId="0" fontId="30" fillId="0" borderId="4" xfId="1" applyFont="1" applyFill="1" applyBorder="1" applyAlignment="1">
      <alignment vertical="center" wrapText="1"/>
    </xf>
    <xf numFmtId="164" fontId="30" fillId="0" borderId="4" xfId="1" applyNumberFormat="1" applyFont="1" applyFill="1" applyBorder="1" applyAlignment="1">
      <alignment vertical="center" wrapText="1"/>
    </xf>
    <xf numFmtId="164" fontId="30" fillId="4" borderId="4" xfId="1" applyNumberFormat="1" applyFont="1" applyFill="1" applyBorder="1" applyAlignment="1">
      <alignment vertical="center" wrapText="1"/>
    </xf>
    <xf numFmtId="164" fontId="14" fillId="4" borderId="4" xfId="0" applyNumberFormat="1" applyFont="1" applyFill="1" applyBorder="1" applyAlignment="1">
      <alignment horizontal="center" vertical="center"/>
    </xf>
    <xf numFmtId="164" fontId="14" fillId="0" borderId="4" xfId="0" applyNumberFormat="1" applyFont="1" applyFill="1" applyBorder="1" applyAlignment="1">
      <alignment horizontal="center" vertical="center"/>
    </xf>
    <xf numFmtId="0" fontId="30" fillId="4" borderId="4" xfId="1" quotePrefix="1" applyFont="1" applyFill="1" applyBorder="1" applyAlignment="1">
      <alignment horizontal="left" vertical="center" wrapText="1"/>
    </xf>
    <xf numFmtId="0" fontId="14" fillId="4" borderId="6" xfId="0" quotePrefix="1" applyFont="1" applyFill="1" applyBorder="1" applyAlignment="1">
      <alignment vertical="center" wrapText="1"/>
    </xf>
    <xf numFmtId="164" fontId="14" fillId="4" borderId="4" xfId="0" applyNumberFormat="1" applyFont="1" applyFill="1" applyBorder="1" applyAlignment="1">
      <alignment vertical="center" wrapText="1"/>
    </xf>
    <xf numFmtId="0" fontId="14" fillId="4" borderId="4" xfId="0" quotePrefix="1" applyFont="1" applyFill="1" applyBorder="1" applyAlignment="1">
      <alignment horizontal="left" vertical="center" wrapText="1"/>
    </xf>
    <xf numFmtId="0" fontId="14" fillId="4" borderId="4" xfId="0" quotePrefix="1" applyFont="1" applyFill="1" applyBorder="1" applyAlignment="1">
      <alignment vertical="center" wrapText="1"/>
    </xf>
    <xf numFmtId="0" fontId="13" fillId="4" borderId="4" xfId="0" quotePrefix="1" applyFont="1" applyFill="1" applyBorder="1" applyAlignment="1">
      <alignment horizontal="right" vertical="center" wrapText="1"/>
    </xf>
    <xf numFmtId="0" fontId="30" fillId="4" borderId="4" xfId="1" applyFont="1" applyFill="1" applyBorder="1" applyAlignment="1">
      <alignment vertical="center" wrapText="1"/>
    </xf>
    <xf numFmtId="164" fontId="30" fillId="0" borderId="4" xfId="1" applyNumberFormat="1" applyFont="1" applyBorder="1" applyAlignment="1">
      <alignment vertical="center" wrapText="1"/>
    </xf>
    <xf numFmtId="0" fontId="28" fillId="4" borderId="4" xfId="1" applyFont="1" applyFill="1" applyBorder="1" applyAlignment="1">
      <alignment vertical="center" wrapText="1"/>
    </xf>
    <xf numFmtId="0" fontId="28" fillId="4" borderId="4" xfId="1" quotePrefix="1" applyFont="1" applyFill="1" applyBorder="1" applyAlignment="1">
      <alignment horizontal="left" vertical="center" wrapText="1"/>
    </xf>
    <xf numFmtId="164" fontId="27" fillId="4" borderId="4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wrapText="1"/>
    </xf>
    <xf numFmtId="164" fontId="3" fillId="0" borderId="4" xfId="0" applyNumberFormat="1" applyFont="1" applyFill="1" applyBorder="1" applyAlignment="1">
      <alignment horizontal="right"/>
    </xf>
    <xf numFmtId="0" fontId="12" fillId="0" borderId="4" xfId="0" applyFont="1" applyFill="1" applyBorder="1"/>
    <xf numFmtId="0" fontId="12" fillId="0" borderId="4" xfId="0" applyFont="1" applyFill="1" applyBorder="1" applyAlignment="1">
      <alignment wrapText="1"/>
    </xf>
    <xf numFmtId="0" fontId="19" fillId="0" borderId="0" xfId="0" applyFont="1" applyFill="1"/>
    <xf numFmtId="0" fontId="17" fillId="0" borderId="4" xfId="0" applyFont="1" applyFill="1" applyBorder="1"/>
    <xf numFmtId="0" fontId="17" fillId="0" borderId="4" xfId="0" applyFont="1" applyFill="1" applyBorder="1" applyAlignment="1">
      <alignment wrapText="1"/>
    </xf>
    <xf numFmtId="0" fontId="6" fillId="0" borderId="4" xfId="0" applyFont="1" applyFill="1" applyBorder="1"/>
    <xf numFmtId="0" fontId="6" fillId="0" borderId="0" xfId="0" applyFont="1" applyFill="1"/>
    <xf numFmtId="164" fontId="4" fillId="0" borderId="4" xfId="0" applyNumberFormat="1" applyFont="1" applyFill="1" applyBorder="1"/>
    <xf numFmtId="0" fontId="29" fillId="0" borderId="4" xfId="0" applyFont="1" applyFill="1" applyBorder="1"/>
    <xf numFmtId="0" fontId="29" fillId="0" borderId="4" xfId="0" applyFont="1" applyFill="1" applyBorder="1" applyAlignment="1">
      <alignment wrapText="1"/>
    </xf>
    <xf numFmtId="164" fontId="5" fillId="0" borderId="4" xfId="0" applyNumberFormat="1" applyFont="1" applyFill="1" applyBorder="1"/>
    <xf numFmtId="164" fontId="29" fillId="0" borderId="4" xfId="0" applyNumberFormat="1" applyFont="1" applyFill="1" applyBorder="1" applyAlignment="1">
      <alignment horizontal="right"/>
    </xf>
    <xf numFmtId="0" fontId="3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3" fillId="4" borderId="0" xfId="0" applyFont="1" applyFill="1" applyAlignment="1">
      <alignment horizontal="center" vertical="center"/>
    </xf>
    <xf numFmtId="49" fontId="30" fillId="4" borderId="4" xfId="1" quotePrefix="1" applyNumberFormat="1" applyFont="1" applyFill="1" applyBorder="1" applyAlignment="1">
      <alignment vertical="center" wrapText="1"/>
    </xf>
    <xf numFmtId="0" fontId="14" fillId="4" borderId="6" xfId="0" quotePrefix="1" applyFont="1" applyFill="1" applyBorder="1" applyAlignment="1">
      <alignment horizontal="left" vertical="center" wrapText="1"/>
    </xf>
    <xf numFmtId="0" fontId="13" fillId="4" borderId="6" xfId="0" quotePrefix="1" applyFont="1" applyFill="1" applyBorder="1" applyAlignment="1">
      <alignment horizontal="left" vertical="center" wrapText="1"/>
    </xf>
    <xf numFmtId="0" fontId="13" fillId="4" borderId="4" xfId="0" quotePrefix="1" applyFont="1" applyFill="1" applyBorder="1" applyAlignment="1">
      <alignment horizontal="left" vertical="center" wrapText="1"/>
    </xf>
    <xf numFmtId="164" fontId="13" fillId="4" borderId="0" xfId="0" applyNumberFormat="1" applyFont="1" applyFill="1" applyAlignment="1">
      <alignment horizontal="center" vertical="center"/>
    </xf>
    <xf numFmtId="0" fontId="31" fillId="0" borderId="0" xfId="0" applyFont="1" applyAlignment="1">
      <alignment horizontal="right"/>
    </xf>
    <xf numFmtId="0" fontId="13" fillId="7" borderId="4" xfId="0" quotePrefix="1" applyFont="1" applyFill="1" applyBorder="1" applyAlignment="1">
      <alignment vertical="center" wrapText="1"/>
    </xf>
    <xf numFmtId="0" fontId="14" fillId="7" borderId="4" xfId="0" applyFont="1" applyFill="1" applyBorder="1" applyAlignment="1">
      <alignment vertical="center" wrapText="1"/>
    </xf>
    <xf numFmtId="164" fontId="27" fillId="7" borderId="4" xfId="0" applyNumberFormat="1" applyFont="1" applyFill="1" applyBorder="1" applyAlignment="1">
      <alignment vertical="center" wrapText="1"/>
    </xf>
    <xf numFmtId="0" fontId="13" fillId="7" borderId="0" xfId="0" applyFont="1" applyFill="1" applyAlignment="1">
      <alignment horizontal="center" vertical="center"/>
    </xf>
    <xf numFmtId="0" fontId="3" fillId="7" borderId="0" xfId="0" applyFont="1" applyFill="1"/>
    <xf numFmtId="0" fontId="3" fillId="8" borderId="0" xfId="0" applyFont="1" applyFill="1"/>
    <xf numFmtId="0" fontId="4" fillId="8" borderId="0" xfId="0" applyFont="1" applyFill="1"/>
    <xf numFmtId="0" fontId="3" fillId="0" borderId="0" xfId="0" applyFont="1" applyFill="1" applyAlignment="1">
      <alignment wrapText="1"/>
    </xf>
    <xf numFmtId="164" fontId="3" fillId="0" borderId="0" xfId="0" applyNumberFormat="1" applyFont="1" applyFill="1"/>
    <xf numFmtId="0" fontId="4" fillId="0" borderId="0" xfId="0" applyFont="1" applyFill="1"/>
    <xf numFmtId="0" fontId="14" fillId="0" borderId="4" xfId="0" applyFont="1" applyBorder="1" applyAlignment="1">
      <alignment horizontal="center" vertical="center" wrapText="1"/>
    </xf>
    <xf numFmtId="0" fontId="1" fillId="4" borderId="4" xfId="1" quotePrefix="1" applyFont="1" applyFill="1" applyBorder="1" applyAlignment="1">
      <alignment vertical="center" wrapText="1"/>
    </xf>
    <xf numFmtId="0" fontId="1" fillId="4" borderId="4" xfId="1" applyFont="1" applyFill="1" applyBorder="1" applyAlignment="1">
      <alignment vertical="center" wrapText="1"/>
    </xf>
    <xf numFmtId="164" fontId="1" fillId="4" borderId="4" xfId="1" applyNumberFormat="1" applyFont="1" applyFill="1" applyBorder="1" applyAlignment="1">
      <alignment vertical="center" wrapText="1"/>
    </xf>
    <xf numFmtId="0" fontId="1" fillId="0" borderId="4" xfId="1" applyFont="1" applyFill="1" applyBorder="1" applyAlignment="1">
      <alignment vertical="center" wrapText="1"/>
    </xf>
    <xf numFmtId="164" fontId="1" fillId="0" borderId="4" xfId="1" applyNumberFormat="1" applyFont="1" applyFill="1" applyBorder="1" applyAlignment="1">
      <alignment vertical="center" wrapText="1"/>
    </xf>
    <xf numFmtId="164" fontId="1" fillId="0" borderId="4" xfId="1" applyNumberFormat="1" applyFont="1" applyBorder="1" applyAlignment="1">
      <alignment vertical="center" wrapText="1"/>
    </xf>
    <xf numFmtId="164" fontId="3" fillId="0" borderId="4" xfId="0" applyNumberFormat="1" applyFont="1" applyFill="1" applyBorder="1"/>
    <xf numFmtId="0" fontId="14" fillId="0" borderId="4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7" fillId="6" borderId="4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right"/>
    </xf>
    <xf numFmtId="0" fontId="12" fillId="0" borderId="4" xfId="0" applyFont="1" applyFill="1" applyBorder="1" applyAlignment="1">
      <alignment horizontal="center" wrapText="1"/>
    </xf>
    <xf numFmtId="164" fontId="15" fillId="0" borderId="4" xfId="0" applyNumberFormat="1" applyFont="1" applyFill="1" applyBorder="1"/>
    <xf numFmtId="164" fontId="10" fillId="0" borderId="4" xfId="0" applyNumberFormat="1" applyFont="1" applyFill="1" applyBorder="1" applyAlignment="1">
      <alignment horizontal="right"/>
    </xf>
    <xf numFmtId="164" fontId="17" fillId="0" borderId="4" xfId="0" applyNumberFormat="1" applyFont="1" applyFill="1" applyBorder="1" applyAlignment="1">
      <alignment horizontal="right"/>
    </xf>
    <xf numFmtId="164" fontId="18" fillId="0" borderId="4" xfId="0" applyNumberFormat="1" applyFont="1" applyFill="1" applyBorder="1"/>
    <xf numFmtId="164" fontId="20" fillId="0" borderId="4" xfId="0" applyNumberFormat="1" applyFont="1" applyFill="1" applyBorder="1"/>
    <xf numFmtId="164" fontId="21" fillId="0" borderId="4" xfId="0" applyNumberFormat="1" applyFont="1" applyFill="1" applyBorder="1" applyAlignment="1">
      <alignment horizontal="right"/>
    </xf>
    <xf numFmtId="164" fontId="5" fillId="0" borderId="4" xfId="0" applyNumberFormat="1" applyFont="1" applyFill="1" applyBorder="1" applyAlignment="1">
      <alignment horizontal="right"/>
    </xf>
    <xf numFmtId="164" fontId="9" fillId="0" borderId="4" xfId="0" applyNumberFormat="1" applyFont="1" applyFill="1" applyBorder="1" applyAlignment="1">
      <alignment horizontal="right"/>
    </xf>
    <xf numFmtId="164" fontId="14" fillId="0" borderId="4" xfId="0" applyNumberFormat="1" applyFont="1" applyFill="1" applyBorder="1" applyAlignment="1">
      <alignment horizontal="right"/>
    </xf>
    <xf numFmtId="0" fontId="4" fillId="0" borderId="0" xfId="0" applyFont="1" applyFill="1" applyBorder="1"/>
    <xf numFmtId="0" fontId="4" fillId="0" borderId="2" xfId="0" applyFont="1" applyFill="1" applyBorder="1"/>
    <xf numFmtId="0" fontId="4" fillId="0" borderId="6" xfId="0" applyFont="1" applyFill="1" applyBorder="1"/>
    <xf numFmtId="0" fontId="12" fillId="0" borderId="4" xfId="0" applyFont="1" applyFill="1" applyBorder="1" applyAlignment="1">
      <alignment horizontal="right"/>
    </xf>
    <xf numFmtId="0" fontId="5" fillId="0" borderId="4" xfId="0" applyFont="1" applyFill="1" applyBorder="1" applyAlignment="1">
      <alignment horizontal="right"/>
    </xf>
    <xf numFmtId="0" fontId="5" fillId="0" borderId="4" xfId="0" applyFont="1" applyFill="1" applyBorder="1" applyAlignment="1">
      <alignment wrapText="1"/>
    </xf>
    <xf numFmtId="164" fontId="6" fillId="0" borderId="4" xfId="0" applyNumberFormat="1" applyFont="1" applyFill="1" applyBorder="1"/>
    <xf numFmtId="164" fontId="29" fillId="0" borderId="4" xfId="0" applyNumberFormat="1" applyFont="1" applyFill="1" applyBorder="1"/>
    <xf numFmtId="164" fontId="11" fillId="0" borderId="4" xfId="0" applyNumberFormat="1" applyFont="1" applyFill="1" applyBorder="1"/>
    <xf numFmtId="0" fontId="10" fillId="0" borderId="4" xfId="0" applyFont="1" applyFill="1" applyBorder="1"/>
    <xf numFmtId="0" fontId="10" fillId="0" borderId="0" xfId="0" applyFont="1" applyFill="1"/>
    <xf numFmtId="164" fontId="32" fillId="0" borderId="4" xfId="0" applyNumberFormat="1" applyFont="1" applyFill="1" applyBorder="1"/>
    <xf numFmtId="164" fontId="33" fillId="0" borderId="4" xfId="0" applyNumberFormat="1" applyFont="1" applyFill="1" applyBorder="1"/>
    <xf numFmtId="0" fontId="34" fillId="0" borderId="4" xfId="0" applyFont="1" applyFill="1" applyBorder="1"/>
    <xf numFmtId="0" fontId="34" fillId="0" borderId="4" xfId="0" applyFont="1" applyFill="1" applyBorder="1" applyAlignment="1">
      <alignment wrapText="1"/>
    </xf>
    <xf numFmtId="2" fontId="34" fillId="0" borderId="4" xfId="0" applyNumberFormat="1" applyFont="1" applyFill="1" applyBorder="1" applyAlignment="1">
      <alignment wrapText="1"/>
    </xf>
    <xf numFmtId="0" fontId="5" fillId="0" borderId="4" xfId="0" applyFont="1" applyFill="1" applyBorder="1"/>
    <xf numFmtId="0" fontId="34" fillId="0" borderId="4" xfId="0" applyFont="1" applyFill="1" applyBorder="1" applyAlignment="1">
      <alignment horizontal="right"/>
    </xf>
    <xf numFmtId="0" fontId="34" fillId="0" borderId="4" xfId="0" applyFont="1" applyFill="1" applyBorder="1" applyAlignment="1">
      <alignment horizontal="left" wrapText="1"/>
    </xf>
    <xf numFmtId="164" fontId="34" fillId="0" borderId="4" xfId="0" applyNumberFormat="1" applyFont="1" applyFill="1" applyBorder="1" applyAlignment="1">
      <alignment horizontal="right"/>
    </xf>
    <xf numFmtId="0" fontId="34" fillId="0" borderId="0" xfId="0" applyFont="1" applyFill="1"/>
    <xf numFmtId="0" fontId="8" fillId="0" borderId="4" xfId="0" applyFont="1" applyFill="1" applyBorder="1"/>
    <xf numFmtId="0" fontId="8" fillId="0" borderId="4" xfId="0" applyFont="1" applyFill="1" applyBorder="1" applyAlignment="1">
      <alignment wrapText="1"/>
    </xf>
    <xf numFmtId="0" fontId="34" fillId="0" borderId="4" xfId="0" applyFont="1" applyFill="1" applyBorder="1" applyAlignment="1">
      <alignment horizontal="right" vertical="center"/>
    </xf>
    <xf numFmtId="0" fontId="34" fillId="0" borderId="4" xfId="0" applyFont="1" applyFill="1" applyBorder="1" applyAlignment="1">
      <alignment horizontal="left" vertical="center" wrapText="1"/>
    </xf>
    <xf numFmtId="0" fontId="34" fillId="0" borderId="4" xfId="0" applyFont="1" applyFill="1" applyBorder="1" applyAlignment="1">
      <alignment vertical="center" wrapText="1"/>
    </xf>
    <xf numFmtId="164" fontId="34" fillId="0" borderId="4" xfId="0" applyNumberFormat="1" applyFont="1" applyFill="1" applyBorder="1"/>
    <xf numFmtId="164" fontId="34" fillId="0" borderId="4" xfId="0" applyNumberFormat="1" applyFont="1" applyFill="1" applyBorder="1" applyAlignment="1">
      <alignment horizontal="right" vertical="center"/>
    </xf>
    <xf numFmtId="164" fontId="34" fillId="0" borderId="4" xfId="0" applyNumberFormat="1" applyFont="1" applyFill="1" applyBorder="1" applyAlignment="1">
      <alignment horizontal="center" vertical="center"/>
    </xf>
    <xf numFmtId="164" fontId="32" fillId="0" borderId="4" xfId="0" applyNumberFormat="1" applyFont="1" applyFill="1" applyBorder="1" applyAlignment="1">
      <alignment horizontal="right" vertical="center"/>
    </xf>
    <xf numFmtId="164" fontId="9" fillId="0" borderId="4" xfId="0" applyNumberFormat="1" applyFont="1" applyFill="1" applyBorder="1" applyAlignment="1">
      <alignment horizontal="right" vertical="center"/>
    </xf>
    <xf numFmtId="49" fontId="1" fillId="4" borderId="4" xfId="1" quotePrefix="1" applyNumberFormat="1" applyFont="1" applyFill="1" applyBorder="1" applyAlignment="1">
      <alignment vertical="center" wrapText="1"/>
    </xf>
    <xf numFmtId="164" fontId="13" fillId="2" borderId="4" xfId="0" applyNumberFormat="1" applyFont="1" applyFill="1" applyBorder="1" applyAlignment="1">
      <alignment horizontal="center" vertical="center" wrapText="1"/>
    </xf>
    <xf numFmtId="0" fontId="1" fillId="4" borderId="4" xfId="1" quotePrefix="1" applyFont="1" applyFill="1" applyBorder="1" applyAlignment="1">
      <alignment horizontal="left" vertical="center" wrapText="1"/>
    </xf>
    <xf numFmtId="0" fontId="35" fillId="0" borderId="4" xfId="1" quotePrefix="1" applyFont="1" applyFill="1" applyBorder="1" applyAlignment="1">
      <alignment vertical="center" wrapText="1"/>
    </xf>
    <xf numFmtId="0" fontId="13" fillId="0" borderId="4" xfId="0" applyFont="1" applyFill="1" applyBorder="1" applyAlignment="1">
      <alignment vertical="center" wrapText="1"/>
    </xf>
    <xf numFmtId="164" fontId="35" fillId="0" borderId="4" xfId="1" applyNumberFormat="1" applyFont="1" applyFill="1" applyBorder="1" applyAlignment="1">
      <alignment vertical="center" wrapText="1"/>
    </xf>
    <xf numFmtId="0" fontId="16" fillId="0" borderId="0" xfId="0" applyFont="1" applyAlignment="1">
      <alignment horizontal="right"/>
    </xf>
    <xf numFmtId="0" fontId="0" fillId="0" borderId="0" xfId="0" applyAlignment="1"/>
    <xf numFmtId="0" fontId="3" fillId="0" borderId="4" xfId="0" applyFont="1" applyBorder="1" applyAlignment="1">
      <alignment wrapText="1"/>
    </xf>
    <xf numFmtId="0" fontId="4" fillId="0" borderId="4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/>
    <xf numFmtId="0" fontId="3" fillId="0" borderId="4" xfId="0" applyFont="1" applyFill="1" applyBorder="1"/>
    <xf numFmtId="4" fontId="7" fillId="0" borderId="7" xfId="0" applyNumberFormat="1" applyFont="1" applyFill="1" applyBorder="1" applyAlignment="1">
      <alignment horizontal="center" vertical="center" wrapText="1"/>
    </xf>
    <xf numFmtId="4" fontId="7" fillId="0" borderId="3" xfId="0" applyNumberFormat="1" applyFont="1" applyFill="1" applyBorder="1" applyAlignment="1">
      <alignment horizontal="center" vertical="center" wrapText="1"/>
    </xf>
    <xf numFmtId="4" fontId="7" fillId="0" borderId="8" xfId="0" applyNumberFormat="1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wrapText="1"/>
    </xf>
    <xf numFmtId="0" fontId="14" fillId="2" borderId="6" xfId="0" applyFont="1" applyFill="1" applyBorder="1" applyAlignment="1">
      <alignment horizontal="center" wrapText="1"/>
    </xf>
    <xf numFmtId="0" fontId="14" fillId="2" borderId="1" xfId="0" applyFont="1" applyFill="1" applyBorder="1" applyAlignment="1">
      <alignment horizontal="center"/>
    </xf>
    <xf numFmtId="0" fontId="16" fillId="0" borderId="0" xfId="0" applyFont="1" applyAlignment="1">
      <alignment horizontal="right" wrapText="1"/>
    </xf>
    <xf numFmtId="0" fontId="16" fillId="0" borderId="0" xfId="0" applyFont="1" applyAlignment="1">
      <alignment horizontal="center" wrapText="1"/>
    </xf>
    <xf numFmtId="0" fontId="13" fillId="0" borderId="4" xfId="0" applyFont="1" applyBorder="1" applyAlignment="1">
      <alignment wrapText="1"/>
    </xf>
    <xf numFmtId="0" fontId="14" fillId="0" borderId="4" xfId="0" applyFont="1" applyBorder="1" applyAlignment="1">
      <alignment horizontal="center" wrapText="1"/>
    </xf>
    <xf numFmtId="0" fontId="13" fillId="0" borderId="4" xfId="0" applyFont="1" applyBorder="1" applyAlignment="1">
      <alignment horizont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2" fillId="9" borderId="2" xfId="0" applyFont="1" applyFill="1" applyBorder="1" applyAlignment="1">
      <alignment wrapText="1"/>
    </xf>
    <xf numFmtId="0" fontId="26" fillId="9" borderId="6" xfId="0" applyFont="1" applyFill="1" applyBorder="1" applyAlignment="1">
      <alignment wrapText="1"/>
    </xf>
    <xf numFmtId="164" fontId="12" fillId="9" borderId="4" xfId="0" applyNumberFormat="1" applyFont="1" applyFill="1" applyBorder="1"/>
    <xf numFmtId="0" fontId="4" fillId="9" borderId="2" xfId="0" applyFont="1" applyFill="1" applyBorder="1" applyAlignment="1">
      <alignment horizontal="left"/>
    </xf>
    <xf numFmtId="0" fontId="4" fillId="9" borderId="6" xfId="0" applyFont="1" applyFill="1" applyBorder="1" applyAlignment="1">
      <alignment horizontal="left"/>
    </xf>
    <xf numFmtId="164" fontId="8" fillId="9" borderId="4" xfId="0" applyNumberFormat="1" applyFont="1" applyFill="1" applyBorder="1"/>
    <xf numFmtId="0" fontId="14" fillId="9" borderId="2" xfId="0" applyFont="1" applyFill="1" applyBorder="1" applyAlignment="1">
      <alignment wrapText="1"/>
    </xf>
    <xf numFmtId="0" fontId="22" fillId="9" borderId="6" xfId="0" applyFont="1" applyFill="1" applyBorder="1" applyAlignment="1">
      <alignment wrapText="1"/>
    </xf>
    <xf numFmtId="164" fontId="14" fillId="9" borderId="4" xfId="0" applyNumberFormat="1" applyFont="1" applyFill="1" applyBorder="1"/>
    <xf numFmtId="164" fontId="14" fillId="9" borderId="4" xfId="0" applyNumberFormat="1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02"/>
  <sheetViews>
    <sheetView zoomScale="110" zoomScaleNormal="110" workbookViewId="0">
      <pane xSplit="1" topLeftCell="B1" activePane="topRight" state="frozen"/>
      <selection activeCell="A7" sqref="A7"/>
      <selection pane="topRight" activeCell="E5" sqref="E5:E6"/>
    </sheetView>
  </sheetViews>
  <sheetFormatPr defaultRowHeight="12.75" x14ac:dyDescent="0.2"/>
  <cols>
    <col min="1" max="1" width="0.140625" style="4" customWidth="1"/>
    <col min="2" max="2" width="12.85546875" style="4" customWidth="1"/>
    <col min="3" max="3" width="46.140625" style="4" customWidth="1"/>
    <col min="4" max="4" width="18.140625" style="4" customWidth="1"/>
    <col min="5" max="5" width="18.85546875" style="4" customWidth="1"/>
    <col min="6" max="6" width="17.42578125" style="9" customWidth="1"/>
    <col min="7" max="7" width="16.140625" style="4" customWidth="1"/>
    <col min="8" max="8" width="13.7109375" style="4" customWidth="1"/>
    <col min="9" max="9" width="12.7109375" style="4" customWidth="1"/>
    <col min="10" max="11" width="9.140625" style="4"/>
    <col min="12" max="12" width="11.85546875" style="4" bestFit="1" customWidth="1"/>
    <col min="13" max="16384" width="9.140625" style="4"/>
  </cols>
  <sheetData>
    <row r="1" spans="1:23" x14ac:dyDescent="0.2">
      <c r="H1" s="4" t="s">
        <v>64</v>
      </c>
    </row>
    <row r="2" spans="1:23" x14ac:dyDescent="0.2">
      <c r="A2" s="10"/>
      <c r="B2" s="10"/>
      <c r="C2" s="10"/>
      <c r="D2" s="10"/>
      <c r="E2" s="27"/>
      <c r="F2" s="28"/>
      <c r="G2" s="27"/>
      <c r="H2" s="106" t="s">
        <v>216</v>
      </c>
      <c r="I2" s="10"/>
    </row>
    <row r="3" spans="1:23" ht="20.25" x14ac:dyDescent="0.3">
      <c r="A3" s="176" t="s">
        <v>179</v>
      </c>
      <c r="B3" s="176"/>
      <c r="C3" s="176"/>
      <c r="D3" s="176"/>
      <c r="E3" s="176"/>
      <c r="F3" s="176"/>
      <c r="G3" s="177"/>
      <c r="H3" s="177"/>
      <c r="I3" s="21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</row>
    <row r="4" spans="1:23" x14ac:dyDescent="0.2">
      <c r="I4" s="9" t="s">
        <v>0</v>
      </c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</row>
    <row r="5" spans="1:23" s="2" customFormat="1" ht="15.75" customHeight="1" x14ac:dyDescent="0.25">
      <c r="A5" s="178"/>
      <c r="B5" s="179" t="s">
        <v>146</v>
      </c>
      <c r="C5" s="179"/>
      <c r="D5" s="181" t="s">
        <v>148</v>
      </c>
      <c r="E5" s="181" t="s">
        <v>149</v>
      </c>
      <c r="F5" s="183" t="s">
        <v>150</v>
      </c>
      <c r="G5" s="179" t="s">
        <v>50</v>
      </c>
      <c r="H5" s="179"/>
      <c r="I5" s="179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</row>
    <row r="6" spans="1:23" s="2" customFormat="1" ht="80.25" customHeight="1" x14ac:dyDescent="0.25">
      <c r="A6" s="178"/>
      <c r="B6" s="180"/>
      <c r="C6" s="180"/>
      <c r="D6" s="182"/>
      <c r="E6" s="182"/>
      <c r="F6" s="183"/>
      <c r="G6" s="24" t="s">
        <v>1</v>
      </c>
      <c r="H6" s="24" t="s">
        <v>180</v>
      </c>
      <c r="I6" s="24" t="s">
        <v>151</v>
      </c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</row>
    <row r="7" spans="1:23" s="5" customFormat="1" ht="15.75" x14ac:dyDescent="0.25">
      <c r="A7" s="3"/>
      <c r="B7" s="85">
        <v>10000000</v>
      </c>
      <c r="C7" s="129" t="s">
        <v>2</v>
      </c>
      <c r="D7" s="8">
        <v>137702000</v>
      </c>
      <c r="E7" s="8">
        <v>29488600</v>
      </c>
      <c r="F7" s="8">
        <v>32131372.23</v>
      </c>
      <c r="G7" s="84">
        <f t="shared" ref="G7:G76" si="0">F7-E7</f>
        <v>2642772.2300000004</v>
      </c>
      <c r="H7" s="84">
        <f t="shared" ref="H7:H76" si="1">IF(E7=0,0,F7/E7*100)</f>
        <v>108.96201321866756</v>
      </c>
      <c r="I7" s="84">
        <f t="shared" ref="I7:I76" si="2">IF(D7=0,0,F7/D7*100)</f>
        <v>23.333990958736983</v>
      </c>
    </row>
    <row r="8" spans="1:23" s="5" customFormat="1" ht="45.6" customHeight="1" x14ac:dyDescent="0.25">
      <c r="A8" s="3"/>
      <c r="B8" s="6">
        <v>11000000</v>
      </c>
      <c r="C8" s="7" t="s">
        <v>3</v>
      </c>
      <c r="D8" s="130">
        <v>81273600</v>
      </c>
      <c r="E8" s="130">
        <v>15547500</v>
      </c>
      <c r="F8" s="130">
        <v>17998328.73</v>
      </c>
      <c r="G8" s="130">
        <f t="shared" si="0"/>
        <v>2450828.7300000004</v>
      </c>
      <c r="H8" s="8">
        <f t="shared" si="1"/>
        <v>115.76349078630005</v>
      </c>
      <c r="I8" s="8">
        <f t="shared" si="2"/>
        <v>22.14535683173872</v>
      </c>
    </row>
    <row r="9" spans="1:23" s="5" customFormat="1" ht="15.75" hidden="1" x14ac:dyDescent="0.25">
      <c r="A9" s="3"/>
      <c r="B9" s="6">
        <v>11020000</v>
      </c>
      <c r="C9" s="7" t="s">
        <v>4</v>
      </c>
      <c r="D9" s="8">
        <v>93500</v>
      </c>
      <c r="E9" s="8">
        <v>21000</v>
      </c>
      <c r="F9" s="8">
        <v>39279.26</v>
      </c>
      <c r="G9" s="130">
        <f t="shared" si="0"/>
        <v>18279.260000000002</v>
      </c>
      <c r="H9" s="8">
        <f t="shared" si="1"/>
        <v>187.04409523809525</v>
      </c>
      <c r="I9" s="8">
        <f t="shared" si="2"/>
        <v>42.009903743315505</v>
      </c>
    </row>
    <row r="10" spans="1:23" s="5" customFormat="1" ht="47.25" hidden="1" x14ac:dyDescent="0.25">
      <c r="A10" s="3"/>
      <c r="B10" s="6">
        <v>11020200</v>
      </c>
      <c r="C10" s="7" t="s">
        <v>5</v>
      </c>
      <c r="D10" s="8">
        <v>93500</v>
      </c>
      <c r="E10" s="8">
        <v>21000</v>
      </c>
      <c r="F10" s="8">
        <v>39279.26</v>
      </c>
      <c r="G10" s="130">
        <f t="shared" si="0"/>
        <v>18279.260000000002</v>
      </c>
      <c r="H10" s="8">
        <f t="shared" si="1"/>
        <v>187.04409523809525</v>
      </c>
      <c r="I10" s="8">
        <f t="shared" si="2"/>
        <v>42.009903743315505</v>
      </c>
    </row>
    <row r="11" spans="1:23" s="5" customFormat="1" ht="15.75" x14ac:dyDescent="0.25">
      <c r="A11" s="3"/>
      <c r="B11" s="6">
        <v>11010000</v>
      </c>
      <c r="C11" s="7" t="s">
        <v>138</v>
      </c>
      <c r="D11" s="8">
        <v>81273600</v>
      </c>
      <c r="E11" s="8">
        <v>15547500</v>
      </c>
      <c r="F11" s="8">
        <v>17991127.27</v>
      </c>
      <c r="G11" s="130">
        <f t="shared" si="0"/>
        <v>2443627.2699999996</v>
      </c>
      <c r="H11" s="8">
        <f t="shared" si="1"/>
        <v>115.71717169963016</v>
      </c>
      <c r="I11" s="8">
        <f t="shared" si="2"/>
        <v>22.13649607006457</v>
      </c>
    </row>
    <row r="12" spans="1:23" s="9" customFormat="1" ht="38.25" x14ac:dyDescent="0.2">
      <c r="A12" s="155"/>
      <c r="B12" s="156" t="s">
        <v>152</v>
      </c>
      <c r="C12" s="157" t="s">
        <v>153</v>
      </c>
      <c r="D12" s="158">
        <v>64272900</v>
      </c>
      <c r="E12" s="158">
        <v>13349300</v>
      </c>
      <c r="F12" s="158">
        <v>15699696.050000001</v>
      </c>
      <c r="G12" s="150">
        <f t="shared" si="0"/>
        <v>2350396.0500000007</v>
      </c>
      <c r="H12" s="158">
        <f t="shared" si="1"/>
        <v>117.60688612886069</v>
      </c>
      <c r="I12" s="158">
        <f t="shared" si="2"/>
        <v>24.42661845038889</v>
      </c>
    </row>
    <row r="13" spans="1:23" s="9" customFormat="1" ht="63.75" x14ac:dyDescent="0.2">
      <c r="A13" s="155"/>
      <c r="B13" s="156" t="s">
        <v>154</v>
      </c>
      <c r="C13" s="153" t="s">
        <v>155</v>
      </c>
      <c r="D13" s="158">
        <v>2043500</v>
      </c>
      <c r="E13" s="158">
        <v>450900</v>
      </c>
      <c r="F13" s="158">
        <v>388826.03</v>
      </c>
      <c r="G13" s="150">
        <f t="shared" si="0"/>
        <v>-62073.969999999972</v>
      </c>
      <c r="H13" s="158">
        <f t="shared" si="1"/>
        <v>86.233317808826797</v>
      </c>
      <c r="I13" s="158">
        <f t="shared" si="2"/>
        <v>19.027454367506731</v>
      </c>
    </row>
    <row r="14" spans="1:23" s="9" customFormat="1" ht="38.25" x14ac:dyDescent="0.2">
      <c r="A14" s="155"/>
      <c r="B14" s="156" t="s">
        <v>156</v>
      </c>
      <c r="C14" s="153" t="s">
        <v>157</v>
      </c>
      <c r="D14" s="158">
        <v>13967600</v>
      </c>
      <c r="E14" s="158">
        <v>1560400</v>
      </c>
      <c r="F14" s="158">
        <v>1650567.16</v>
      </c>
      <c r="G14" s="150">
        <f t="shared" si="0"/>
        <v>90167.159999999916</v>
      </c>
      <c r="H14" s="158">
        <f t="shared" si="1"/>
        <v>105.77846449628301</v>
      </c>
      <c r="I14" s="158">
        <f t="shared" si="2"/>
        <v>11.817113605773361</v>
      </c>
    </row>
    <row r="15" spans="1:23" s="9" customFormat="1" ht="38.25" x14ac:dyDescent="0.2">
      <c r="A15" s="155"/>
      <c r="B15" s="156" t="s">
        <v>158</v>
      </c>
      <c r="C15" s="153" t="s">
        <v>159</v>
      </c>
      <c r="D15" s="158">
        <v>989600</v>
      </c>
      <c r="E15" s="158">
        <v>186900</v>
      </c>
      <c r="F15" s="158">
        <v>252038.03</v>
      </c>
      <c r="G15" s="150">
        <f t="shared" si="0"/>
        <v>65138.03</v>
      </c>
      <c r="H15" s="158">
        <f t="shared" si="1"/>
        <v>134.85180845371855</v>
      </c>
      <c r="I15" s="158">
        <f t="shared" si="2"/>
        <v>25.468677243330639</v>
      </c>
    </row>
    <row r="16" spans="1:23" s="5" customFormat="1" ht="31.5" x14ac:dyDescent="0.25">
      <c r="A16" s="3"/>
      <c r="B16" s="6">
        <v>13000000</v>
      </c>
      <c r="C16" s="7" t="s">
        <v>6</v>
      </c>
      <c r="D16" s="130">
        <v>161700</v>
      </c>
      <c r="E16" s="130">
        <v>45600</v>
      </c>
      <c r="F16" s="130">
        <v>85957.93</v>
      </c>
      <c r="G16" s="130">
        <f t="shared" si="0"/>
        <v>40357.929999999993</v>
      </c>
      <c r="H16" s="8">
        <f t="shared" si="1"/>
        <v>188.50423245614033</v>
      </c>
      <c r="I16" s="8">
        <f t="shared" si="2"/>
        <v>53.158893011750152</v>
      </c>
    </row>
    <row r="17" spans="1:9" s="5" customFormat="1" ht="31.5" hidden="1" x14ac:dyDescent="0.25">
      <c r="A17" s="3"/>
      <c r="B17" s="6">
        <v>13010000</v>
      </c>
      <c r="C17" s="7" t="s">
        <v>7</v>
      </c>
      <c r="D17" s="8">
        <v>4000</v>
      </c>
      <c r="E17" s="8">
        <v>500</v>
      </c>
      <c r="F17" s="8">
        <v>9499.65</v>
      </c>
      <c r="G17" s="130">
        <f t="shared" si="0"/>
        <v>8999.65</v>
      </c>
      <c r="H17" s="8">
        <f t="shared" si="1"/>
        <v>1899.9299999999998</v>
      </c>
      <c r="I17" s="8">
        <f t="shared" si="2"/>
        <v>237.49124999999998</v>
      </c>
    </row>
    <row r="18" spans="1:9" s="5" customFormat="1" ht="78.75" hidden="1" x14ac:dyDescent="0.25">
      <c r="A18" s="3"/>
      <c r="B18" s="6">
        <v>13010200</v>
      </c>
      <c r="C18" s="7" t="s">
        <v>8</v>
      </c>
      <c r="D18" s="8">
        <v>4000</v>
      </c>
      <c r="E18" s="8">
        <v>500</v>
      </c>
      <c r="F18" s="8">
        <v>9499.65</v>
      </c>
      <c r="G18" s="130">
        <f t="shared" si="0"/>
        <v>8999.65</v>
      </c>
      <c r="H18" s="8">
        <f t="shared" si="1"/>
        <v>1899.9299999999998</v>
      </c>
      <c r="I18" s="8">
        <f t="shared" si="2"/>
        <v>237.49124999999998</v>
      </c>
    </row>
    <row r="19" spans="1:9" s="5" customFormat="1" ht="15.75" x14ac:dyDescent="0.25">
      <c r="A19" s="3"/>
      <c r="B19" s="6">
        <v>14000000</v>
      </c>
      <c r="C19" s="7" t="s">
        <v>9</v>
      </c>
      <c r="D19" s="130">
        <v>6269200</v>
      </c>
      <c r="E19" s="130">
        <v>1214400</v>
      </c>
      <c r="F19" s="130">
        <v>1414051.81</v>
      </c>
      <c r="G19" s="130">
        <f t="shared" si="0"/>
        <v>199651.81000000006</v>
      </c>
      <c r="H19" s="8">
        <f t="shared" si="1"/>
        <v>116.44036643610013</v>
      </c>
      <c r="I19" s="8">
        <f t="shared" si="2"/>
        <v>22.555538346200475</v>
      </c>
    </row>
    <row r="20" spans="1:9" s="5" customFormat="1" ht="47.25" hidden="1" x14ac:dyDescent="0.25">
      <c r="A20" s="3"/>
      <c r="B20" s="6">
        <v>14040000</v>
      </c>
      <c r="C20" s="7" t="s">
        <v>10</v>
      </c>
      <c r="D20" s="8">
        <v>225400</v>
      </c>
      <c r="E20" s="8">
        <v>25000</v>
      </c>
      <c r="F20" s="8">
        <v>455328.07</v>
      </c>
      <c r="G20" s="130">
        <f t="shared" si="0"/>
        <v>430328.07</v>
      </c>
      <c r="H20" s="8">
        <f t="shared" si="1"/>
        <v>1821.3122800000001</v>
      </c>
      <c r="I20" s="8">
        <f t="shared" si="2"/>
        <v>202.00890417036379</v>
      </c>
    </row>
    <row r="21" spans="1:9" s="159" customFormat="1" ht="25.5" x14ac:dyDescent="0.2">
      <c r="A21" s="152"/>
      <c r="B21" s="156" t="s">
        <v>160</v>
      </c>
      <c r="C21" s="157" t="s">
        <v>161</v>
      </c>
      <c r="D21" s="158">
        <v>1014200</v>
      </c>
      <c r="E21" s="158">
        <v>187400</v>
      </c>
      <c r="F21" s="158">
        <v>238502.03</v>
      </c>
      <c r="G21" s="150">
        <f t="shared" si="0"/>
        <v>51102.03</v>
      </c>
      <c r="H21" s="158">
        <f t="shared" si="1"/>
        <v>127.26895944503735</v>
      </c>
      <c r="I21" s="158">
        <f t="shared" si="2"/>
        <v>23.516271938473672</v>
      </c>
    </row>
    <row r="22" spans="1:9" s="159" customFormat="1" ht="25.5" x14ac:dyDescent="0.2">
      <c r="A22" s="152"/>
      <c r="B22" s="156" t="s">
        <v>162</v>
      </c>
      <c r="C22" s="153" t="s">
        <v>163</v>
      </c>
      <c r="D22" s="158">
        <v>3587800</v>
      </c>
      <c r="E22" s="158">
        <v>605900</v>
      </c>
      <c r="F22" s="158">
        <v>803549.78</v>
      </c>
      <c r="G22" s="150">
        <f t="shared" si="0"/>
        <v>197649.78000000003</v>
      </c>
      <c r="H22" s="158">
        <f t="shared" si="1"/>
        <v>132.62085822743029</v>
      </c>
      <c r="I22" s="158">
        <f t="shared" si="2"/>
        <v>22.396727242321202</v>
      </c>
    </row>
    <row r="23" spans="1:9" s="159" customFormat="1" ht="38.25" x14ac:dyDescent="0.2">
      <c r="A23" s="152"/>
      <c r="B23" s="156" t="s">
        <v>164</v>
      </c>
      <c r="C23" s="153" t="s">
        <v>165</v>
      </c>
      <c r="D23" s="158">
        <v>1667200</v>
      </c>
      <c r="E23" s="158">
        <v>421100</v>
      </c>
      <c r="F23" s="158">
        <v>372000</v>
      </c>
      <c r="G23" s="150">
        <f t="shared" si="0"/>
        <v>-49100</v>
      </c>
      <c r="H23" s="158">
        <f t="shared" si="1"/>
        <v>88.340061743053909</v>
      </c>
      <c r="I23" s="158">
        <f t="shared" si="2"/>
        <v>22.312859884836854</v>
      </c>
    </row>
    <row r="24" spans="1:9" s="116" customFormat="1" ht="15.75" x14ac:dyDescent="0.25">
      <c r="A24" s="6"/>
      <c r="B24" s="6">
        <v>18000000</v>
      </c>
      <c r="C24" s="7" t="s">
        <v>11</v>
      </c>
      <c r="D24" s="130">
        <v>49997500</v>
      </c>
      <c r="E24" s="130">
        <v>12681100</v>
      </c>
      <c r="F24" s="130">
        <v>12633033.76</v>
      </c>
      <c r="G24" s="130">
        <f t="shared" si="0"/>
        <v>-48066.240000000224</v>
      </c>
      <c r="H24" s="8">
        <f t="shared" si="1"/>
        <v>99.620961588505736</v>
      </c>
      <c r="I24" s="8">
        <f t="shared" si="2"/>
        <v>25.267330886544325</v>
      </c>
    </row>
    <row r="25" spans="1:9" s="149" customFormat="1" ht="21.2" customHeight="1" x14ac:dyDescent="0.25">
      <c r="A25" s="148"/>
      <c r="B25" s="93">
        <v>18010000</v>
      </c>
      <c r="C25" s="94" t="s">
        <v>12</v>
      </c>
      <c r="D25" s="150">
        <v>15637200</v>
      </c>
      <c r="E25" s="150">
        <v>3527800</v>
      </c>
      <c r="F25" s="150">
        <v>3646857.47</v>
      </c>
      <c r="G25" s="150">
        <f t="shared" si="0"/>
        <v>119057.4700000002</v>
      </c>
      <c r="H25" s="131">
        <f t="shared" si="1"/>
        <v>103.37483615851239</v>
      </c>
      <c r="I25" s="131">
        <f t="shared" si="2"/>
        <v>23.321678241628938</v>
      </c>
    </row>
    <row r="26" spans="1:9" s="159" customFormat="1" ht="66.75" customHeight="1" x14ac:dyDescent="0.2">
      <c r="A26" s="152"/>
      <c r="B26" s="152">
        <v>18010100</v>
      </c>
      <c r="C26" s="153" t="s">
        <v>13</v>
      </c>
      <c r="D26" s="150">
        <v>27900</v>
      </c>
      <c r="E26" s="150">
        <v>5900</v>
      </c>
      <c r="F26" s="150">
        <v>5061.74</v>
      </c>
      <c r="G26" s="150">
        <v>-5910.09</v>
      </c>
      <c r="H26" s="158">
        <f t="shared" si="1"/>
        <v>85.792203389830505</v>
      </c>
      <c r="I26" s="158">
        <f t="shared" si="2"/>
        <v>18.142437275985664</v>
      </c>
    </row>
    <row r="27" spans="1:9" s="159" customFormat="1" ht="63.75" customHeight="1" x14ac:dyDescent="0.2">
      <c r="A27" s="152"/>
      <c r="B27" s="152">
        <v>18010200</v>
      </c>
      <c r="C27" s="153" t="s">
        <v>14</v>
      </c>
      <c r="D27" s="150">
        <v>209000</v>
      </c>
      <c r="E27" s="150">
        <v>12800</v>
      </c>
      <c r="F27" s="150">
        <v>2542.2199999999998</v>
      </c>
      <c r="G27" s="150">
        <f t="shared" si="0"/>
        <v>-10257.780000000001</v>
      </c>
      <c r="H27" s="158">
        <f t="shared" si="1"/>
        <v>19.861093749999998</v>
      </c>
      <c r="I27" s="158">
        <f t="shared" si="2"/>
        <v>1.2163732057416266</v>
      </c>
    </row>
    <row r="28" spans="1:9" s="159" customFormat="1" ht="66" customHeight="1" x14ac:dyDescent="0.2">
      <c r="A28" s="152"/>
      <c r="B28" s="152">
        <v>18010300</v>
      </c>
      <c r="C28" s="154" t="s">
        <v>69</v>
      </c>
      <c r="D28" s="150">
        <v>450400</v>
      </c>
      <c r="E28" s="150">
        <v>29500</v>
      </c>
      <c r="F28" s="150">
        <v>153164.64000000001</v>
      </c>
      <c r="G28" s="150">
        <f t="shared" si="0"/>
        <v>123664.64000000001</v>
      </c>
      <c r="H28" s="158">
        <f t="shared" si="1"/>
        <v>519.20216949152541</v>
      </c>
      <c r="I28" s="158">
        <f t="shared" si="2"/>
        <v>34.006358792184727</v>
      </c>
    </row>
    <row r="29" spans="1:9" s="159" customFormat="1" ht="62.25" customHeight="1" x14ac:dyDescent="0.2">
      <c r="A29" s="152"/>
      <c r="B29" s="152">
        <v>18010400</v>
      </c>
      <c r="C29" s="153" t="s">
        <v>15</v>
      </c>
      <c r="D29" s="150">
        <v>876900</v>
      </c>
      <c r="E29" s="150">
        <v>216600</v>
      </c>
      <c r="F29" s="150">
        <v>218300.83</v>
      </c>
      <c r="G29" s="150">
        <f t="shared" si="0"/>
        <v>1700.8299999999872</v>
      </c>
      <c r="H29" s="158">
        <f t="shared" si="1"/>
        <v>100.78524007386889</v>
      </c>
      <c r="I29" s="158">
        <f t="shared" si="2"/>
        <v>24.894609419546125</v>
      </c>
    </row>
    <row r="30" spans="1:9" s="159" customFormat="1" x14ac:dyDescent="0.2">
      <c r="A30" s="152"/>
      <c r="B30" s="152">
        <v>18010500</v>
      </c>
      <c r="C30" s="153" t="s">
        <v>16</v>
      </c>
      <c r="D30" s="150">
        <v>2268100</v>
      </c>
      <c r="E30" s="150">
        <v>652700</v>
      </c>
      <c r="F30" s="150">
        <v>545562.56000000006</v>
      </c>
      <c r="G30" s="150">
        <f t="shared" si="0"/>
        <v>-107137.43999999994</v>
      </c>
      <c r="H30" s="158">
        <f t="shared" si="1"/>
        <v>83.585500229814627</v>
      </c>
      <c r="I30" s="158">
        <f t="shared" si="2"/>
        <v>24.053726026189324</v>
      </c>
    </row>
    <row r="31" spans="1:9" s="159" customFormat="1" x14ac:dyDescent="0.2">
      <c r="A31" s="152"/>
      <c r="B31" s="152">
        <v>18010600</v>
      </c>
      <c r="C31" s="153" t="s">
        <v>17</v>
      </c>
      <c r="D31" s="150">
        <v>5980500</v>
      </c>
      <c r="E31" s="150">
        <v>1568700</v>
      </c>
      <c r="F31" s="150">
        <v>1905449.74</v>
      </c>
      <c r="G31" s="150">
        <f t="shared" si="0"/>
        <v>336749.74</v>
      </c>
      <c r="H31" s="158">
        <f t="shared" si="1"/>
        <v>121.46680308535731</v>
      </c>
      <c r="I31" s="158">
        <f t="shared" si="2"/>
        <v>31.861044059861214</v>
      </c>
    </row>
    <row r="32" spans="1:9" s="159" customFormat="1" x14ac:dyDescent="0.2">
      <c r="A32" s="152"/>
      <c r="B32" s="152">
        <v>18010700</v>
      </c>
      <c r="C32" s="153" t="s">
        <v>18</v>
      </c>
      <c r="D32" s="150">
        <v>2424600</v>
      </c>
      <c r="E32" s="150">
        <v>121200</v>
      </c>
      <c r="F32" s="150">
        <v>13286.41</v>
      </c>
      <c r="G32" s="150">
        <f t="shared" si="0"/>
        <v>-107913.59</v>
      </c>
      <c r="H32" s="158">
        <f t="shared" si="1"/>
        <v>10.962384488448846</v>
      </c>
      <c r="I32" s="158">
        <f t="shared" si="2"/>
        <v>0.54798358492122412</v>
      </c>
    </row>
    <row r="33" spans="1:9" s="159" customFormat="1" x14ac:dyDescent="0.2">
      <c r="A33" s="152"/>
      <c r="B33" s="152">
        <v>18010900</v>
      </c>
      <c r="C33" s="153" t="s">
        <v>19</v>
      </c>
      <c r="D33" s="150">
        <v>3258100</v>
      </c>
      <c r="E33" s="150">
        <v>872600</v>
      </c>
      <c r="F33" s="150">
        <v>784739.33</v>
      </c>
      <c r="G33" s="150">
        <f t="shared" si="0"/>
        <v>-87860.670000000042</v>
      </c>
      <c r="H33" s="158">
        <f t="shared" si="1"/>
        <v>89.93116319046527</v>
      </c>
      <c r="I33" s="158">
        <f t="shared" si="2"/>
        <v>24.085796323010342</v>
      </c>
    </row>
    <row r="34" spans="1:9" s="159" customFormat="1" x14ac:dyDescent="0.2">
      <c r="A34" s="152"/>
      <c r="B34" s="152">
        <v>18011100</v>
      </c>
      <c r="C34" s="154" t="s">
        <v>70</v>
      </c>
      <c r="D34" s="150">
        <v>141700</v>
      </c>
      <c r="E34" s="150">
        <v>47800</v>
      </c>
      <c r="F34" s="150">
        <v>18750</v>
      </c>
      <c r="G34" s="150">
        <f t="shared" si="0"/>
        <v>-29050</v>
      </c>
      <c r="H34" s="158">
        <f t="shared" si="1"/>
        <v>39.22594142259414</v>
      </c>
      <c r="I34" s="158">
        <f t="shared" si="2"/>
        <v>13.232180663373324</v>
      </c>
    </row>
    <row r="35" spans="1:9" s="159" customFormat="1" ht="17.25" customHeight="1" x14ac:dyDescent="0.25">
      <c r="A35" s="152"/>
      <c r="B35" s="93">
        <v>18030000</v>
      </c>
      <c r="C35" s="94" t="s">
        <v>20</v>
      </c>
      <c r="D35" s="151">
        <v>1500</v>
      </c>
      <c r="E35" s="151">
        <v>700</v>
      </c>
      <c r="F35" s="151">
        <v>212.54</v>
      </c>
      <c r="G35" s="151">
        <f t="shared" si="0"/>
        <v>-487.46000000000004</v>
      </c>
      <c r="H35" s="96">
        <f t="shared" si="1"/>
        <v>30.362857142857141</v>
      </c>
      <c r="I35" s="96">
        <f t="shared" si="2"/>
        <v>14.169333333333334</v>
      </c>
    </row>
    <row r="36" spans="1:9" s="159" customFormat="1" ht="24.75" hidden="1" customHeight="1" x14ac:dyDescent="0.25">
      <c r="A36" s="152"/>
      <c r="B36" s="93">
        <v>18030200</v>
      </c>
      <c r="C36" s="94" t="s">
        <v>21</v>
      </c>
      <c r="D36" s="96">
        <v>0</v>
      </c>
      <c r="E36" s="96">
        <v>0</v>
      </c>
      <c r="F36" s="96">
        <v>219.83</v>
      </c>
      <c r="G36" s="151">
        <f t="shared" si="0"/>
        <v>219.83</v>
      </c>
      <c r="H36" s="96">
        <f t="shared" si="1"/>
        <v>0</v>
      </c>
      <c r="I36" s="96">
        <f t="shared" si="2"/>
        <v>0</v>
      </c>
    </row>
    <row r="37" spans="1:9" s="159" customFormat="1" ht="24.75" hidden="1" customHeight="1" x14ac:dyDescent="0.25">
      <c r="A37" s="152"/>
      <c r="B37" s="152">
        <v>18040200</v>
      </c>
      <c r="C37" s="153" t="s">
        <v>23</v>
      </c>
      <c r="D37" s="96">
        <v>11300</v>
      </c>
      <c r="E37" s="96">
        <v>11300</v>
      </c>
      <c r="F37" s="96">
        <v>-386</v>
      </c>
      <c r="G37" s="151">
        <f t="shared" si="0"/>
        <v>-11686</v>
      </c>
      <c r="H37" s="96">
        <f t="shared" si="1"/>
        <v>-3.4159292035398225</v>
      </c>
      <c r="I37" s="96">
        <f t="shared" si="2"/>
        <v>-3.4159292035398225</v>
      </c>
    </row>
    <row r="38" spans="1:9" s="159" customFormat="1" ht="24.75" hidden="1" customHeight="1" x14ac:dyDescent="0.25">
      <c r="A38" s="152"/>
      <c r="B38" s="152">
        <v>18040600</v>
      </c>
      <c r="C38" s="153" t="s">
        <v>24</v>
      </c>
      <c r="D38" s="96">
        <v>600</v>
      </c>
      <c r="E38" s="96">
        <v>600</v>
      </c>
      <c r="F38" s="96">
        <v>215</v>
      </c>
      <c r="G38" s="151">
        <f t="shared" si="0"/>
        <v>-385</v>
      </c>
      <c r="H38" s="96">
        <f t="shared" si="1"/>
        <v>35.833333333333336</v>
      </c>
      <c r="I38" s="96">
        <f t="shared" si="2"/>
        <v>35.833333333333336</v>
      </c>
    </row>
    <row r="39" spans="1:9" s="159" customFormat="1" ht="24.75" hidden="1" customHeight="1" x14ac:dyDescent="0.25">
      <c r="A39" s="152"/>
      <c r="B39" s="152">
        <v>18040900</v>
      </c>
      <c r="C39" s="153" t="s">
        <v>25</v>
      </c>
      <c r="D39" s="96">
        <v>100</v>
      </c>
      <c r="E39" s="96">
        <v>100</v>
      </c>
      <c r="F39" s="96">
        <v>0</v>
      </c>
      <c r="G39" s="151">
        <f t="shared" si="0"/>
        <v>-100</v>
      </c>
      <c r="H39" s="96">
        <f t="shared" si="1"/>
        <v>0</v>
      </c>
      <c r="I39" s="96">
        <f t="shared" si="2"/>
        <v>0</v>
      </c>
    </row>
    <row r="40" spans="1:9" s="159" customFormat="1" ht="24.75" hidden="1" customHeight="1" x14ac:dyDescent="0.25">
      <c r="A40" s="152"/>
      <c r="B40" s="152">
        <v>18041800</v>
      </c>
      <c r="C40" s="153" t="s">
        <v>26</v>
      </c>
      <c r="D40" s="96">
        <v>5000</v>
      </c>
      <c r="E40" s="96">
        <v>5000</v>
      </c>
      <c r="F40" s="96">
        <v>0</v>
      </c>
      <c r="G40" s="151">
        <f t="shared" si="0"/>
        <v>-5000</v>
      </c>
      <c r="H40" s="96">
        <f t="shared" si="1"/>
        <v>0</v>
      </c>
      <c r="I40" s="96">
        <f t="shared" si="2"/>
        <v>0</v>
      </c>
    </row>
    <row r="41" spans="1:9" s="159" customFormat="1" ht="17.25" customHeight="1" x14ac:dyDescent="0.25">
      <c r="A41" s="152"/>
      <c r="B41" s="93">
        <v>18050000</v>
      </c>
      <c r="C41" s="94" t="s">
        <v>27</v>
      </c>
      <c r="D41" s="151">
        <v>34358800</v>
      </c>
      <c r="E41" s="151">
        <v>9152600</v>
      </c>
      <c r="F41" s="151">
        <v>8985963.75</v>
      </c>
      <c r="G41" s="151">
        <f t="shared" si="0"/>
        <v>-166636.25</v>
      </c>
      <c r="H41" s="96">
        <f t="shared" si="1"/>
        <v>98.179356139239133</v>
      </c>
      <c r="I41" s="96">
        <f t="shared" si="2"/>
        <v>26.153310796651802</v>
      </c>
    </row>
    <row r="42" spans="1:9" s="159" customFormat="1" x14ac:dyDescent="0.2">
      <c r="A42" s="152"/>
      <c r="B42" s="152">
        <v>18050300</v>
      </c>
      <c r="C42" s="153" t="s">
        <v>28</v>
      </c>
      <c r="D42" s="150">
        <v>1856100</v>
      </c>
      <c r="E42" s="150">
        <v>494500</v>
      </c>
      <c r="F42" s="150">
        <v>422904.7</v>
      </c>
      <c r="G42" s="150">
        <f t="shared" si="0"/>
        <v>-71595.299999999988</v>
      </c>
      <c r="H42" s="158">
        <f t="shared" si="1"/>
        <v>85.521678463094048</v>
      </c>
      <c r="I42" s="158">
        <f t="shared" si="2"/>
        <v>22.784585959808201</v>
      </c>
    </row>
    <row r="43" spans="1:9" s="159" customFormat="1" x14ac:dyDescent="0.2">
      <c r="A43" s="152"/>
      <c r="B43" s="152">
        <v>18050400</v>
      </c>
      <c r="C43" s="153" t="s">
        <v>29</v>
      </c>
      <c r="D43" s="150">
        <v>18050400</v>
      </c>
      <c r="E43" s="150">
        <v>5131100</v>
      </c>
      <c r="F43" s="150">
        <v>4866130.9000000004</v>
      </c>
      <c r="G43" s="150">
        <f t="shared" si="0"/>
        <v>-264969.09999999963</v>
      </c>
      <c r="H43" s="158">
        <f t="shared" si="1"/>
        <v>94.836017618054612</v>
      </c>
      <c r="I43" s="158">
        <f t="shared" si="2"/>
        <v>26.958576541240088</v>
      </c>
    </row>
    <row r="44" spans="1:9" s="159" customFormat="1" ht="63.75" x14ac:dyDescent="0.2">
      <c r="A44" s="152"/>
      <c r="B44" s="152">
        <v>18050500</v>
      </c>
      <c r="C44" s="153" t="s">
        <v>30</v>
      </c>
      <c r="D44" s="150">
        <v>14452300</v>
      </c>
      <c r="E44" s="150">
        <v>3527000</v>
      </c>
      <c r="F44" s="150">
        <v>3696928.15</v>
      </c>
      <c r="G44" s="150">
        <f t="shared" si="0"/>
        <v>169928.14999999991</v>
      </c>
      <c r="H44" s="158">
        <f t="shared" si="1"/>
        <v>104.81792316416218</v>
      </c>
      <c r="I44" s="158">
        <f t="shared" si="2"/>
        <v>25.580206264746785</v>
      </c>
    </row>
    <row r="45" spans="1:9" s="5" customFormat="1" ht="47.25" hidden="1" x14ac:dyDescent="0.25">
      <c r="A45" s="3"/>
      <c r="B45" s="3">
        <v>19010100</v>
      </c>
      <c r="C45" s="83" t="s">
        <v>31</v>
      </c>
      <c r="D45" s="84">
        <v>0</v>
      </c>
      <c r="E45" s="84">
        <v>0</v>
      </c>
      <c r="F45" s="84">
        <v>1396.7</v>
      </c>
      <c r="G45" s="84">
        <f t="shared" si="0"/>
        <v>1396.7</v>
      </c>
      <c r="H45" s="84">
        <f t="shared" si="1"/>
        <v>0</v>
      </c>
      <c r="I45" s="84">
        <f t="shared" si="2"/>
        <v>0</v>
      </c>
    </row>
    <row r="46" spans="1:9" s="5" customFormat="1" ht="31.5" hidden="1" x14ac:dyDescent="0.25">
      <c r="A46" s="3"/>
      <c r="B46" s="3">
        <v>19010200</v>
      </c>
      <c r="C46" s="83" t="s">
        <v>32</v>
      </c>
      <c r="D46" s="84">
        <v>0</v>
      </c>
      <c r="E46" s="84">
        <v>0</v>
      </c>
      <c r="F46" s="84">
        <v>7.55</v>
      </c>
      <c r="G46" s="84">
        <f t="shared" si="0"/>
        <v>7.55</v>
      </c>
      <c r="H46" s="84">
        <f t="shared" si="1"/>
        <v>0</v>
      </c>
      <c r="I46" s="84">
        <f t="shared" si="2"/>
        <v>0</v>
      </c>
    </row>
    <row r="47" spans="1:9" s="5" customFormat="1" ht="63" hidden="1" x14ac:dyDescent="0.25">
      <c r="A47" s="3"/>
      <c r="B47" s="3">
        <v>19010300</v>
      </c>
      <c r="C47" s="83" t="s">
        <v>33</v>
      </c>
      <c r="D47" s="84">
        <v>0</v>
      </c>
      <c r="E47" s="84">
        <v>0</v>
      </c>
      <c r="F47" s="84">
        <v>607.85</v>
      </c>
      <c r="G47" s="84">
        <f t="shared" si="0"/>
        <v>607.85</v>
      </c>
      <c r="H47" s="84">
        <f t="shared" si="1"/>
        <v>0</v>
      </c>
      <c r="I47" s="84">
        <f t="shared" si="2"/>
        <v>0</v>
      </c>
    </row>
    <row r="48" spans="1:9" s="5" customFormat="1" ht="15.75" x14ac:dyDescent="0.25">
      <c r="A48" s="3"/>
      <c r="B48" s="85">
        <v>20000000</v>
      </c>
      <c r="C48" s="86" t="s">
        <v>34</v>
      </c>
      <c r="D48" s="84">
        <v>1665500</v>
      </c>
      <c r="E48" s="84">
        <v>468300</v>
      </c>
      <c r="F48" s="84">
        <v>417962.05</v>
      </c>
      <c r="G48" s="84">
        <f t="shared" si="0"/>
        <v>-50337.950000000012</v>
      </c>
      <c r="H48" s="84">
        <f t="shared" si="1"/>
        <v>89.250918214819549</v>
      </c>
      <c r="I48" s="84">
        <f t="shared" si="2"/>
        <v>25.095289702791955</v>
      </c>
    </row>
    <row r="49" spans="1:10" s="5" customFormat="1" ht="30.75" customHeight="1" x14ac:dyDescent="0.25">
      <c r="A49" s="3"/>
      <c r="B49" s="6">
        <v>21000000</v>
      </c>
      <c r="C49" s="7" t="s">
        <v>35</v>
      </c>
      <c r="D49" s="133">
        <v>93900</v>
      </c>
      <c r="E49" s="133">
        <v>11000</v>
      </c>
      <c r="F49" s="133">
        <v>16879</v>
      </c>
      <c r="G49" s="133">
        <f t="shared" si="0"/>
        <v>5879</v>
      </c>
      <c r="H49" s="132">
        <f t="shared" si="1"/>
        <v>153.44545454545454</v>
      </c>
      <c r="I49" s="132">
        <f t="shared" si="2"/>
        <v>17.975505857294998</v>
      </c>
      <c r="J49" s="87"/>
    </row>
    <row r="50" spans="1:10" s="5" customFormat="1" ht="16.5" hidden="1" customHeight="1" x14ac:dyDescent="0.25">
      <c r="A50" s="3"/>
      <c r="B50" s="88">
        <v>21010300</v>
      </c>
      <c r="C50" s="89" t="s">
        <v>36</v>
      </c>
      <c r="D50" s="132">
        <v>15000</v>
      </c>
      <c r="E50" s="132">
        <v>3000</v>
      </c>
      <c r="F50" s="132">
        <v>0</v>
      </c>
      <c r="G50" s="133">
        <f t="shared" si="0"/>
        <v>-3000</v>
      </c>
      <c r="H50" s="132">
        <f t="shared" si="1"/>
        <v>0</v>
      </c>
      <c r="I50" s="132">
        <f t="shared" si="2"/>
        <v>0</v>
      </c>
      <c r="J50" s="87"/>
    </row>
    <row r="51" spans="1:10" s="91" customFormat="1" ht="20.25" customHeight="1" x14ac:dyDescent="0.2">
      <c r="A51" s="90"/>
      <c r="B51" s="160">
        <v>21080000</v>
      </c>
      <c r="C51" s="161" t="s">
        <v>37</v>
      </c>
      <c r="D51" s="133">
        <v>93900</v>
      </c>
      <c r="E51" s="133">
        <v>11000</v>
      </c>
      <c r="F51" s="133">
        <v>16711</v>
      </c>
      <c r="G51" s="133">
        <f t="shared" si="0"/>
        <v>5711</v>
      </c>
      <c r="H51" s="132">
        <f t="shared" si="1"/>
        <v>151.91818181818181</v>
      </c>
      <c r="I51" s="132">
        <f t="shared" si="2"/>
        <v>17.796592119275825</v>
      </c>
      <c r="J51" s="87"/>
    </row>
    <row r="52" spans="1:10" s="91" customFormat="1" ht="15" customHeight="1" x14ac:dyDescent="0.2">
      <c r="A52" s="90"/>
      <c r="B52" s="152">
        <v>21081100</v>
      </c>
      <c r="C52" s="153" t="s">
        <v>38</v>
      </c>
      <c r="D52" s="134">
        <v>33500</v>
      </c>
      <c r="E52" s="134">
        <v>11000</v>
      </c>
      <c r="F52" s="134">
        <v>16711</v>
      </c>
      <c r="G52" s="134">
        <f t="shared" si="0"/>
        <v>5711</v>
      </c>
      <c r="H52" s="135">
        <f t="shared" si="1"/>
        <v>151.91818181818181</v>
      </c>
      <c r="I52" s="135">
        <f t="shared" si="2"/>
        <v>49.883582089552235</v>
      </c>
      <c r="J52" s="87"/>
    </row>
    <row r="53" spans="1:10" s="91" customFormat="1" ht="38.25" customHeight="1" x14ac:dyDescent="0.2">
      <c r="A53" s="90"/>
      <c r="B53" s="152">
        <v>21081500</v>
      </c>
      <c r="C53" s="153" t="s">
        <v>119</v>
      </c>
      <c r="D53" s="134">
        <v>60400</v>
      </c>
      <c r="E53" s="134">
        <v>0</v>
      </c>
      <c r="F53" s="134">
        <v>0</v>
      </c>
      <c r="G53" s="134">
        <f t="shared" si="0"/>
        <v>0</v>
      </c>
      <c r="H53" s="135">
        <f t="shared" si="1"/>
        <v>0</v>
      </c>
      <c r="I53" s="135">
        <f t="shared" si="2"/>
        <v>0</v>
      </c>
      <c r="J53" s="87"/>
    </row>
    <row r="54" spans="1:10" s="5" customFormat="1" ht="48.75" customHeight="1" x14ac:dyDescent="0.25">
      <c r="A54" s="3"/>
      <c r="B54" s="6">
        <v>22000000</v>
      </c>
      <c r="C54" s="7" t="s">
        <v>39</v>
      </c>
      <c r="D54" s="92">
        <v>1516500</v>
      </c>
      <c r="E54" s="92">
        <v>440300</v>
      </c>
      <c r="F54" s="92">
        <v>356040.34</v>
      </c>
      <c r="G54" s="92">
        <f t="shared" si="0"/>
        <v>-84259.659999999974</v>
      </c>
      <c r="H54" s="8">
        <f t="shared" si="1"/>
        <v>80.863125141948672</v>
      </c>
      <c r="I54" s="8">
        <f t="shared" si="2"/>
        <v>23.477767227167824</v>
      </c>
    </row>
    <row r="55" spans="1:10" s="5" customFormat="1" ht="15.75" x14ac:dyDescent="0.25">
      <c r="A55" s="3"/>
      <c r="B55" s="93">
        <v>22010000</v>
      </c>
      <c r="C55" s="94" t="s">
        <v>40</v>
      </c>
      <c r="D55" s="95">
        <v>1236400</v>
      </c>
      <c r="E55" s="95">
        <v>377700</v>
      </c>
      <c r="F55" s="95">
        <v>265251.15000000002</v>
      </c>
      <c r="G55" s="95">
        <f t="shared" si="0"/>
        <v>-112448.84999999998</v>
      </c>
      <c r="H55" s="96">
        <f t="shared" si="1"/>
        <v>70.227998411437653</v>
      </c>
      <c r="I55" s="96">
        <f t="shared" si="2"/>
        <v>21.453506146878034</v>
      </c>
    </row>
    <row r="56" spans="1:10" s="5" customFormat="1" ht="15.75" hidden="1" x14ac:dyDescent="0.25">
      <c r="A56" s="3"/>
      <c r="B56" s="93">
        <v>22012500</v>
      </c>
      <c r="C56" s="94" t="s">
        <v>41</v>
      </c>
      <c r="D56" s="96">
        <v>0</v>
      </c>
      <c r="E56" s="96">
        <v>0</v>
      </c>
      <c r="F56" s="96">
        <v>65929.919999999998</v>
      </c>
      <c r="G56" s="95">
        <f t="shared" si="0"/>
        <v>65929.919999999998</v>
      </c>
      <c r="H56" s="96">
        <f t="shared" si="1"/>
        <v>0</v>
      </c>
      <c r="I56" s="96">
        <f t="shared" si="2"/>
        <v>0</v>
      </c>
    </row>
    <row r="57" spans="1:10" s="91" customFormat="1" ht="13.5" x14ac:dyDescent="0.25">
      <c r="A57" s="90"/>
      <c r="B57" s="93">
        <v>22090000</v>
      </c>
      <c r="C57" s="94" t="s">
        <v>42</v>
      </c>
      <c r="D57" s="95">
        <v>272300</v>
      </c>
      <c r="E57" s="95">
        <v>59300</v>
      </c>
      <c r="F57" s="95">
        <v>65664.36</v>
      </c>
      <c r="G57" s="95">
        <f t="shared" si="0"/>
        <v>6364.3600000000006</v>
      </c>
      <c r="H57" s="96">
        <f t="shared" si="1"/>
        <v>110.73247892074198</v>
      </c>
      <c r="I57" s="96">
        <f t="shared" si="2"/>
        <v>24.114711715020199</v>
      </c>
    </row>
    <row r="58" spans="1:10" s="5" customFormat="1" ht="63" hidden="1" x14ac:dyDescent="0.25">
      <c r="A58" s="3"/>
      <c r="B58" s="3">
        <v>22090100</v>
      </c>
      <c r="C58" s="83" t="s">
        <v>43</v>
      </c>
      <c r="D58" s="84">
        <v>113000</v>
      </c>
      <c r="E58" s="84">
        <v>18200</v>
      </c>
      <c r="F58" s="84">
        <v>23721.58</v>
      </c>
      <c r="G58" s="25">
        <f t="shared" si="0"/>
        <v>5521.5800000000017</v>
      </c>
      <c r="H58" s="84">
        <f t="shared" si="1"/>
        <v>130.33835164835165</v>
      </c>
      <c r="I58" s="84">
        <f t="shared" si="2"/>
        <v>20.992548672566375</v>
      </c>
    </row>
    <row r="59" spans="1:10" s="5" customFormat="1" ht="47.25" hidden="1" x14ac:dyDescent="0.25">
      <c r="A59" s="3"/>
      <c r="B59" s="3">
        <v>22090400</v>
      </c>
      <c r="C59" s="83" t="s">
        <v>44</v>
      </c>
      <c r="D59" s="84">
        <v>12000</v>
      </c>
      <c r="E59" s="84">
        <v>2000</v>
      </c>
      <c r="F59" s="84">
        <v>17017</v>
      </c>
      <c r="G59" s="25">
        <f t="shared" si="0"/>
        <v>15017</v>
      </c>
      <c r="H59" s="84">
        <f t="shared" si="1"/>
        <v>850.85</v>
      </c>
      <c r="I59" s="84">
        <f t="shared" si="2"/>
        <v>141.80833333333334</v>
      </c>
    </row>
    <row r="60" spans="1:10" s="99" customFormat="1" ht="20.45" customHeight="1" x14ac:dyDescent="0.25">
      <c r="A60" s="97"/>
      <c r="B60" s="98">
        <v>24000000</v>
      </c>
      <c r="C60" s="126" t="s">
        <v>45</v>
      </c>
      <c r="D60" s="92">
        <v>55100</v>
      </c>
      <c r="E60" s="92">
        <v>17000</v>
      </c>
      <c r="F60" s="92">
        <v>45042.71</v>
      </c>
      <c r="G60" s="92">
        <f t="shared" si="0"/>
        <v>28042.71</v>
      </c>
      <c r="H60" s="8">
        <f t="shared" si="1"/>
        <v>264.95711764705885</v>
      </c>
      <c r="I60" s="8">
        <f t="shared" si="2"/>
        <v>81.747205081669691</v>
      </c>
    </row>
    <row r="61" spans="1:10" s="5" customFormat="1" ht="15.75" hidden="1" x14ac:dyDescent="0.25">
      <c r="A61" s="3"/>
      <c r="B61" s="3">
        <v>24060000</v>
      </c>
      <c r="C61" s="83" t="s">
        <v>37</v>
      </c>
      <c r="D61" s="84">
        <v>30000</v>
      </c>
      <c r="E61" s="84">
        <v>7000</v>
      </c>
      <c r="F61" s="84">
        <v>29834.48</v>
      </c>
      <c r="G61" s="84">
        <f t="shared" si="0"/>
        <v>22834.48</v>
      </c>
      <c r="H61" s="84">
        <f t="shared" si="1"/>
        <v>426.20685714285713</v>
      </c>
      <c r="I61" s="84">
        <f t="shared" si="2"/>
        <v>99.448266666666669</v>
      </c>
    </row>
    <row r="62" spans="1:10" s="5" customFormat="1" ht="15.75" hidden="1" x14ac:dyDescent="0.25">
      <c r="A62" s="3"/>
      <c r="B62" s="3">
        <v>24060300</v>
      </c>
      <c r="C62" s="83" t="s">
        <v>37</v>
      </c>
      <c r="D62" s="84">
        <v>30000</v>
      </c>
      <c r="E62" s="84">
        <v>7000</v>
      </c>
      <c r="F62" s="84">
        <v>29834.48</v>
      </c>
      <c r="G62" s="84">
        <f t="shared" si="0"/>
        <v>22834.48</v>
      </c>
      <c r="H62" s="84">
        <f t="shared" si="1"/>
        <v>426.20685714285713</v>
      </c>
      <c r="I62" s="84">
        <f t="shared" si="2"/>
        <v>99.448266666666669</v>
      </c>
    </row>
    <row r="63" spans="1:10" s="5" customFormat="1" ht="15.75" x14ac:dyDescent="0.25">
      <c r="A63" s="3"/>
      <c r="B63" s="85">
        <v>30000000</v>
      </c>
      <c r="C63" s="86" t="s">
        <v>46</v>
      </c>
      <c r="D63" s="92">
        <v>1000</v>
      </c>
      <c r="E63" s="92">
        <v>500</v>
      </c>
      <c r="F63" s="92">
        <v>0</v>
      </c>
      <c r="G63" s="92">
        <f t="shared" si="0"/>
        <v>-500</v>
      </c>
      <c r="H63" s="8">
        <f t="shared" si="1"/>
        <v>0</v>
      </c>
      <c r="I63" s="8">
        <f t="shared" si="2"/>
        <v>0</v>
      </c>
    </row>
    <row r="64" spans="1:10" s="5" customFormat="1" ht="94.5" hidden="1" x14ac:dyDescent="0.25">
      <c r="A64" s="3"/>
      <c r="B64" s="3">
        <v>31010000</v>
      </c>
      <c r="C64" s="83" t="s">
        <v>48</v>
      </c>
      <c r="D64" s="136">
        <v>10000</v>
      </c>
      <c r="E64" s="136">
        <v>2100</v>
      </c>
      <c r="F64" s="136">
        <v>5425.11</v>
      </c>
      <c r="G64" s="84">
        <f t="shared" si="0"/>
        <v>3325.1099999999997</v>
      </c>
      <c r="H64" s="84">
        <f t="shared" si="1"/>
        <v>258.33857142857141</v>
      </c>
      <c r="I64" s="84">
        <f t="shared" si="2"/>
        <v>54.251099999999994</v>
      </c>
    </row>
    <row r="65" spans="1:12" s="91" customFormat="1" ht="16.5" hidden="1" customHeight="1" x14ac:dyDescent="0.25">
      <c r="A65" s="90"/>
      <c r="B65" s="3">
        <v>40000000</v>
      </c>
      <c r="C65" s="83" t="s">
        <v>71</v>
      </c>
      <c r="D65" s="25">
        <v>0</v>
      </c>
      <c r="E65" s="25">
        <v>0</v>
      </c>
      <c r="F65" s="25">
        <v>0</v>
      </c>
      <c r="G65" s="25">
        <f t="shared" si="0"/>
        <v>0</v>
      </c>
      <c r="H65" s="137">
        <f t="shared" si="1"/>
        <v>0</v>
      </c>
      <c r="I65" s="137">
        <f t="shared" si="2"/>
        <v>0</v>
      </c>
    </row>
    <row r="66" spans="1:12" s="5" customFormat="1" ht="16.5" hidden="1" customHeight="1" x14ac:dyDescent="0.25">
      <c r="A66" s="184" t="s">
        <v>49</v>
      </c>
      <c r="B66" s="185"/>
      <c r="C66" s="185"/>
      <c r="D66" s="8">
        <f>D67-D65</f>
        <v>139368500</v>
      </c>
      <c r="E66" s="8">
        <f>E67-E65</f>
        <v>29957400</v>
      </c>
      <c r="F66" s="8">
        <f>F67-F65</f>
        <v>32549334.280000001</v>
      </c>
      <c r="G66" s="8">
        <f t="shared" si="0"/>
        <v>2591934.2800000012</v>
      </c>
      <c r="H66" s="8">
        <f t="shared" si="1"/>
        <v>108.6520668682863</v>
      </c>
      <c r="I66" s="84">
        <f t="shared" si="2"/>
        <v>23.3548716388567</v>
      </c>
    </row>
    <row r="67" spans="1:12" s="5" customFormat="1" ht="16.5" customHeight="1" x14ac:dyDescent="0.3">
      <c r="A67" s="184" t="s">
        <v>97</v>
      </c>
      <c r="B67" s="184"/>
      <c r="C67" s="184"/>
      <c r="D67" s="8">
        <f>D63+D48+D7</f>
        <v>139368500</v>
      </c>
      <c r="E67" s="8">
        <f>E63+E48+E7+E65</f>
        <v>29957400</v>
      </c>
      <c r="F67" s="8">
        <f>F63+F48+F7+F65</f>
        <v>32549334.280000001</v>
      </c>
      <c r="G67" s="8">
        <f t="shared" si="0"/>
        <v>2591934.2800000012</v>
      </c>
      <c r="H67" s="138">
        <f t="shared" si="1"/>
        <v>108.6520668682863</v>
      </c>
      <c r="I67" s="8">
        <f t="shared" si="2"/>
        <v>23.3548716388567</v>
      </c>
      <c r="L67" s="115"/>
    </row>
    <row r="68" spans="1:12" s="5" customFormat="1" ht="16.5" customHeight="1" x14ac:dyDescent="0.25">
      <c r="A68" s="139"/>
      <c r="B68" s="6">
        <v>40000000</v>
      </c>
      <c r="C68" s="6" t="s">
        <v>98</v>
      </c>
      <c r="D68" s="8">
        <v>122729647</v>
      </c>
      <c r="E68" s="8">
        <v>25325048</v>
      </c>
      <c r="F68" s="8">
        <v>25179588</v>
      </c>
      <c r="G68" s="8">
        <f t="shared" si="0"/>
        <v>-145460</v>
      </c>
      <c r="H68" s="8">
        <f t="shared" si="1"/>
        <v>99.425627939579826</v>
      </c>
      <c r="I68" s="8">
        <f t="shared" si="2"/>
        <v>20.516304426427627</v>
      </c>
      <c r="L68" s="115"/>
    </row>
    <row r="69" spans="1:12" s="5" customFormat="1" ht="16.5" customHeight="1" x14ac:dyDescent="0.25">
      <c r="A69" s="139"/>
      <c r="B69" s="156" t="s">
        <v>166</v>
      </c>
      <c r="C69" s="153" t="s">
        <v>167</v>
      </c>
      <c r="D69" s="158">
        <v>9546100</v>
      </c>
      <c r="E69" s="158">
        <v>2386500</v>
      </c>
      <c r="F69" s="158">
        <v>2386500</v>
      </c>
      <c r="G69" s="96">
        <f t="shared" si="0"/>
        <v>0</v>
      </c>
      <c r="H69" s="96">
        <f t="shared" si="1"/>
        <v>100</v>
      </c>
      <c r="I69" s="96">
        <f t="shared" si="2"/>
        <v>24.999738112946648</v>
      </c>
      <c r="L69" s="115"/>
    </row>
    <row r="70" spans="1:12" s="5" customFormat="1" ht="30" customHeight="1" x14ac:dyDescent="0.25">
      <c r="A70" s="139"/>
      <c r="B70" s="156" t="s">
        <v>168</v>
      </c>
      <c r="C70" s="153" t="s">
        <v>169</v>
      </c>
      <c r="D70" s="158">
        <v>98194200</v>
      </c>
      <c r="E70" s="158">
        <v>20738400</v>
      </c>
      <c r="F70" s="158">
        <v>20738400</v>
      </c>
      <c r="G70" s="158">
        <f t="shared" si="0"/>
        <v>0</v>
      </c>
      <c r="H70" s="158">
        <f t="shared" si="1"/>
        <v>100</v>
      </c>
      <c r="I70" s="158">
        <f t="shared" si="2"/>
        <v>21.119781005395431</v>
      </c>
      <c r="L70" s="115"/>
    </row>
    <row r="71" spans="1:12" s="5" customFormat="1" ht="51" customHeight="1" x14ac:dyDescent="0.25">
      <c r="A71" s="139"/>
      <c r="B71" s="156" t="s">
        <v>170</v>
      </c>
      <c r="C71" s="153" t="s">
        <v>171</v>
      </c>
      <c r="D71" s="158">
        <v>3558400</v>
      </c>
      <c r="E71" s="158">
        <v>889602</v>
      </c>
      <c r="F71" s="158">
        <v>889602</v>
      </c>
      <c r="G71" s="158">
        <f t="shared" si="0"/>
        <v>0</v>
      </c>
      <c r="H71" s="158">
        <f t="shared" si="1"/>
        <v>100</v>
      </c>
      <c r="I71" s="158">
        <f t="shared" si="2"/>
        <v>25.000056205035971</v>
      </c>
      <c r="L71" s="115"/>
    </row>
    <row r="72" spans="1:12" s="5" customFormat="1" ht="45.75" customHeight="1" x14ac:dyDescent="0.25">
      <c r="A72" s="139"/>
      <c r="B72" s="156" t="s">
        <v>172</v>
      </c>
      <c r="C72" s="153" t="s">
        <v>173</v>
      </c>
      <c r="D72" s="158">
        <v>2998091</v>
      </c>
      <c r="E72" s="158">
        <v>633190</v>
      </c>
      <c r="F72" s="158">
        <v>633190</v>
      </c>
      <c r="G72" s="158">
        <f t="shared" si="0"/>
        <v>0</v>
      </c>
      <c r="H72" s="158">
        <f t="shared" si="1"/>
        <v>100</v>
      </c>
      <c r="I72" s="158">
        <f t="shared" si="2"/>
        <v>21.119772548598426</v>
      </c>
      <c r="L72" s="115"/>
    </row>
    <row r="73" spans="1:12" s="5" customFormat="1" ht="57.75" customHeight="1" x14ac:dyDescent="0.25">
      <c r="A73" s="139"/>
      <c r="B73" s="156" t="s">
        <v>174</v>
      </c>
      <c r="C73" s="153" t="s">
        <v>175</v>
      </c>
      <c r="D73" s="158">
        <v>1101656</v>
      </c>
      <c r="E73" s="158">
        <v>163796</v>
      </c>
      <c r="F73" s="158">
        <v>163796</v>
      </c>
      <c r="G73" s="158">
        <f t="shared" si="0"/>
        <v>0</v>
      </c>
      <c r="H73" s="158">
        <f t="shared" si="1"/>
        <v>100</v>
      </c>
      <c r="I73" s="158">
        <f t="shared" si="2"/>
        <v>14.86816211231092</v>
      </c>
      <c r="L73" s="115"/>
    </row>
    <row r="74" spans="1:12" s="5" customFormat="1" ht="16.5" customHeight="1" x14ac:dyDescent="0.25">
      <c r="A74" s="139"/>
      <c r="B74" s="156" t="s">
        <v>176</v>
      </c>
      <c r="C74" s="153" t="s">
        <v>96</v>
      </c>
      <c r="D74" s="158">
        <v>6595000</v>
      </c>
      <c r="E74" s="158">
        <v>145460</v>
      </c>
      <c r="F74" s="158">
        <v>0</v>
      </c>
      <c r="G74" s="158">
        <f t="shared" si="0"/>
        <v>-145460</v>
      </c>
      <c r="H74" s="158">
        <f t="shared" si="1"/>
        <v>0</v>
      </c>
      <c r="I74" s="158">
        <f t="shared" si="2"/>
        <v>0</v>
      </c>
      <c r="L74" s="115"/>
    </row>
    <row r="75" spans="1:12" s="5" customFormat="1" ht="56.25" customHeight="1" x14ac:dyDescent="0.25">
      <c r="A75" s="139"/>
      <c r="B75" s="156" t="s">
        <v>177</v>
      </c>
      <c r="C75" s="153" t="s">
        <v>178</v>
      </c>
      <c r="D75" s="158">
        <v>736200</v>
      </c>
      <c r="E75" s="158">
        <v>368100</v>
      </c>
      <c r="F75" s="158">
        <v>368100</v>
      </c>
      <c r="G75" s="158">
        <f t="shared" si="0"/>
        <v>0</v>
      </c>
      <c r="H75" s="158">
        <f t="shared" si="1"/>
        <v>100</v>
      </c>
      <c r="I75" s="158">
        <f t="shared" si="2"/>
        <v>50</v>
      </c>
      <c r="L75" s="115"/>
    </row>
    <row r="76" spans="1:12" s="5" customFormat="1" ht="16.5" customHeight="1" x14ac:dyDescent="0.25">
      <c r="A76" s="139"/>
      <c r="B76" s="140" t="s">
        <v>99</v>
      </c>
      <c r="C76" s="141"/>
      <c r="D76" s="8">
        <f>D68+D67</f>
        <v>262098147</v>
      </c>
      <c r="E76" s="8">
        <f>E68+E67</f>
        <v>55282448</v>
      </c>
      <c r="F76" s="8">
        <f>F68+F67</f>
        <v>57728922.280000001</v>
      </c>
      <c r="G76" s="8">
        <f t="shared" si="0"/>
        <v>2446474.2800000012</v>
      </c>
      <c r="H76" s="8">
        <f t="shared" si="1"/>
        <v>104.42540873009096</v>
      </c>
      <c r="I76" s="8">
        <f t="shared" si="2"/>
        <v>22.025688827170534</v>
      </c>
      <c r="L76" s="115"/>
    </row>
    <row r="77" spans="1:12" s="5" customFormat="1" ht="15.75" x14ac:dyDescent="0.25">
      <c r="B77" s="186" t="s">
        <v>51</v>
      </c>
      <c r="C77" s="187"/>
      <c r="D77" s="187"/>
      <c r="E77" s="187"/>
      <c r="F77" s="187"/>
      <c r="G77" s="188"/>
      <c r="I77" s="3"/>
    </row>
    <row r="78" spans="1:12" s="5" customFormat="1" ht="15.75" x14ac:dyDescent="0.25">
      <c r="B78" s="142">
        <v>10000000</v>
      </c>
      <c r="C78" s="86" t="s">
        <v>2</v>
      </c>
      <c r="D78" s="92">
        <v>93200</v>
      </c>
      <c r="E78" s="92">
        <v>42400</v>
      </c>
      <c r="F78" s="92">
        <v>45383.44</v>
      </c>
      <c r="G78" s="92">
        <f>F78-E78</f>
        <v>2983.4400000000023</v>
      </c>
      <c r="H78" s="92">
        <f>IF(E78=0,0,F78/E78*100)</f>
        <v>107.03641509433963</v>
      </c>
      <c r="I78" s="95">
        <f>IF(D78=0,0,F78/D78*100)</f>
        <v>48.694678111587983</v>
      </c>
    </row>
    <row r="79" spans="1:12" s="5" customFormat="1" ht="15.75" x14ac:dyDescent="0.25">
      <c r="B79" s="156">
        <v>19010000</v>
      </c>
      <c r="C79" s="153" t="s">
        <v>65</v>
      </c>
      <c r="D79" s="165">
        <v>93200</v>
      </c>
      <c r="E79" s="165">
        <v>42400</v>
      </c>
      <c r="F79" s="165">
        <v>45383.44</v>
      </c>
      <c r="G79" s="165">
        <f>F79-E79</f>
        <v>2983.4400000000023</v>
      </c>
      <c r="H79" s="165">
        <f>IF(E79=0,0,F79/E79*100)</f>
        <v>107.03641509433963</v>
      </c>
      <c r="I79" s="165">
        <f>IF(D79=0,0,F79/D79*100)</f>
        <v>48.694678111587983</v>
      </c>
    </row>
    <row r="80" spans="1:12" s="5" customFormat="1" ht="47.25" hidden="1" x14ac:dyDescent="0.25">
      <c r="B80" s="128">
        <v>18040000</v>
      </c>
      <c r="C80" s="83" t="s">
        <v>22</v>
      </c>
      <c r="D80" s="124">
        <v>0</v>
      </c>
      <c r="E80" s="124">
        <v>0</v>
      </c>
      <c r="F80" s="124">
        <v>0</v>
      </c>
      <c r="G80" s="124">
        <v>-126.29</v>
      </c>
      <c r="H80" s="124">
        <v>-126.29</v>
      </c>
      <c r="I80" s="124">
        <v>0</v>
      </c>
    </row>
    <row r="81" spans="1:23" s="5" customFormat="1" ht="94.5" hidden="1" x14ac:dyDescent="0.25">
      <c r="B81" s="128">
        <v>18041500</v>
      </c>
      <c r="C81" s="83" t="s">
        <v>52</v>
      </c>
      <c r="D81" s="124">
        <v>0</v>
      </c>
      <c r="E81" s="124">
        <v>0</v>
      </c>
      <c r="F81" s="124">
        <v>0</v>
      </c>
      <c r="G81" s="124">
        <v>-126.29</v>
      </c>
      <c r="H81" s="124">
        <v>-126.29</v>
      </c>
      <c r="I81" s="124">
        <v>0</v>
      </c>
    </row>
    <row r="82" spans="1:23" s="5" customFormat="1" ht="15.75" x14ac:dyDescent="0.25">
      <c r="B82" s="142">
        <v>20000000</v>
      </c>
      <c r="C82" s="86" t="s">
        <v>34</v>
      </c>
      <c r="D82" s="92">
        <v>1210323.2</v>
      </c>
      <c r="E82" s="92">
        <v>1210323.2</v>
      </c>
      <c r="F82" s="92">
        <v>1269037.46</v>
      </c>
      <c r="G82" s="92">
        <f t="shared" ref="G82:G99" si="3">F82-E82</f>
        <v>58714.260000000009</v>
      </c>
      <c r="H82" s="92">
        <f t="shared" ref="H82:H99" si="4">IF(E82=0,0,F82/E82*100)</f>
        <v>104.8511224109395</v>
      </c>
      <c r="I82" s="92">
        <f t="shared" ref="I82:I99" si="5">IF(D82=0,0,F82/D82*100)</f>
        <v>104.8511224109395</v>
      </c>
    </row>
    <row r="83" spans="1:23" s="5" customFormat="1" ht="31.5" hidden="1" x14ac:dyDescent="0.25">
      <c r="B83" s="3">
        <v>24170000</v>
      </c>
      <c r="C83" s="83" t="s">
        <v>66</v>
      </c>
      <c r="D83" s="25">
        <v>0</v>
      </c>
      <c r="E83" s="25">
        <v>0</v>
      </c>
      <c r="F83" s="25">
        <v>0</v>
      </c>
      <c r="G83" s="92">
        <f t="shared" si="3"/>
        <v>0</v>
      </c>
      <c r="H83" s="124">
        <f t="shared" si="4"/>
        <v>0</v>
      </c>
      <c r="I83" s="124">
        <f t="shared" si="5"/>
        <v>0</v>
      </c>
    </row>
    <row r="84" spans="1:23" s="5" customFormat="1" ht="15.75" hidden="1" x14ac:dyDescent="0.25">
      <c r="B84" s="3">
        <v>24060000</v>
      </c>
      <c r="C84" s="83" t="s">
        <v>37</v>
      </c>
      <c r="D84" s="95">
        <v>3000</v>
      </c>
      <c r="E84" s="95">
        <v>3000</v>
      </c>
      <c r="F84" s="95">
        <v>1000</v>
      </c>
      <c r="G84" s="92">
        <f t="shared" si="3"/>
        <v>-2000</v>
      </c>
      <c r="H84" s="124">
        <f t="shared" si="4"/>
        <v>33.333333333333329</v>
      </c>
      <c r="I84" s="124">
        <f t="shared" si="5"/>
        <v>33.333333333333329</v>
      </c>
    </row>
    <row r="85" spans="1:23" s="5" customFormat="1" ht="63" hidden="1" x14ac:dyDescent="0.25">
      <c r="B85" s="3">
        <v>24062100</v>
      </c>
      <c r="C85" s="83" t="s">
        <v>53</v>
      </c>
      <c r="D85" s="95">
        <v>3000</v>
      </c>
      <c r="E85" s="95">
        <v>3000</v>
      </c>
      <c r="F85" s="95">
        <v>1000</v>
      </c>
      <c r="G85" s="92">
        <f t="shared" si="3"/>
        <v>-2000</v>
      </c>
      <c r="H85" s="124">
        <f t="shared" si="4"/>
        <v>33.333333333333329</v>
      </c>
      <c r="I85" s="124">
        <f t="shared" si="5"/>
        <v>33.333333333333329</v>
      </c>
    </row>
    <row r="86" spans="1:23" s="5" customFormat="1" ht="51" x14ac:dyDescent="0.25">
      <c r="B86" s="162">
        <v>24062100</v>
      </c>
      <c r="C86" s="163" t="s">
        <v>53</v>
      </c>
      <c r="D86" s="166">
        <v>0</v>
      </c>
      <c r="E86" s="166">
        <v>0</v>
      </c>
      <c r="F86" s="166">
        <v>835.5</v>
      </c>
      <c r="G86" s="167">
        <f t="shared" si="3"/>
        <v>835.5</v>
      </c>
      <c r="H86" s="166">
        <f t="shared" si="4"/>
        <v>0</v>
      </c>
      <c r="I86" s="166">
        <f t="shared" si="5"/>
        <v>0</v>
      </c>
    </row>
    <row r="87" spans="1:23" s="5" customFormat="1" ht="36.75" customHeight="1" x14ac:dyDescent="0.25">
      <c r="B87" s="162">
        <v>25000000</v>
      </c>
      <c r="C87" s="164" t="s">
        <v>54</v>
      </c>
      <c r="D87" s="150">
        <v>1210323.2</v>
      </c>
      <c r="E87" s="150">
        <v>1210323.2</v>
      </c>
      <c r="F87" s="150">
        <v>1268201.96</v>
      </c>
      <c r="G87" s="165">
        <f t="shared" si="3"/>
        <v>57878.760000000009</v>
      </c>
      <c r="H87" s="165">
        <f t="shared" si="4"/>
        <v>104.78209126289573</v>
      </c>
      <c r="I87" s="165">
        <f t="shared" si="5"/>
        <v>104.78209126289573</v>
      </c>
    </row>
    <row r="88" spans="1:23" s="5" customFormat="1" ht="47.25" hidden="1" x14ac:dyDescent="0.25">
      <c r="B88" s="128">
        <v>25010000</v>
      </c>
      <c r="C88" s="83" t="s">
        <v>55</v>
      </c>
      <c r="D88" s="95">
        <v>25400</v>
      </c>
      <c r="E88" s="95">
        <v>25400</v>
      </c>
      <c r="F88" s="95">
        <v>6350</v>
      </c>
      <c r="G88" s="95">
        <f t="shared" si="3"/>
        <v>-19050</v>
      </c>
      <c r="H88" s="145">
        <f t="shared" si="4"/>
        <v>25</v>
      </c>
      <c r="I88" s="145">
        <f t="shared" si="5"/>
        <v>25</v>
      </c>
    </row>
    <row r="89" spans="1:23" s="5" customFormat="1" ht="15.75" hidden="1" x14ac:dyDescent="0.25">
      <c r="B89" s="128">
        <v>25010300</v>
      </c>
      <c r="C89" s="83" t="s">
        <v>56</v>
      </c>
      <c r="D89" s="95">
        <v>25400</v>
      </c>
      <c r="E89" s="95">
        <v>25400</v>
      </c>
      <c r="F89" s="95">
        <v>6350</v>
      </c>
      <c r="G89" s="95">
        <f t="shared" si="3"/>
        <v>-19050</v>
      </c>
      <c r="H89" s="145">
        <f t="shared" si="4"/>
        <v>25</v>
      </c>
      <c r="I89" s="145">
        <f t="shared" si="5"/>
        <v>25</v>
      </c>
    </row>
    <row r="90" spans="1:23" s="5" customFormat="1" ht="16.350000000000001" customHeight="1" x14ac:dyDescent="0.25">
      <c r="B90" s="142">
        <v>30000000</v>
      </c>
      <c r="C90" s="86" t="s">
        <v>46</v>
      </c>
      <c r="D90" s="146">
        <v>150000</v>
      </c>
      <c r="E90" s="146">
        <v>150000</v>
      </c>
      <c r="F90" s="146">
        <v>150000</v>
      </c>
      <c r="G90" s="146">
        <f t="shared" si="3"/>
        <v>0</v>
      </c>
      <c r="H90" s="147">
        <f t="shared" si="4"/>
        <v>100</v>
      </c>
      <c r="I90" s="147">
        <f t="shared" si="5"/>
        <v>100</v>
      </c>
    </row>
    <row r="91" spans="1:23" s="5" customFormat="1" ht="17.850000000000001" hidden="1" customHeight="1" x14ac:dyDescent="0.25">
      <c r="B91" s="143">
        <v>31000000</v>
      </c>
      <c r="C91" s="144" t="s">
        <v>47</v>
      </c>
      <c r="D91" s="95">
        <v>100</v>
      </c>
      <c r="E91" s="95">
        <v>100</v>
      </c>
      <c r="F91" s="95">
        <v>100</v>
      </c>
      <c r="G91" s="95">
        <f t="shared" si="3"/>
        <v>0</v>
      </c>
      <c r="H91" s="145">
        <f t="shared" si="4"/>
        <v>100</v>
      </c>
      <c r="I91" s="145">
        <f t="shared" si="5"/>
        <v>100</v>
      </c>
    </row>
    <row r="92" spans="1:23" s="5" customFormat="1" ht="17.649999999999999" hidden="1" customHeight="1" x14ac:dyDescent="0.25">
      <c r="B92" s="143">
        <v>31030000</v>
      </c>
      <c r="C92" s="144" t="s">
        <v>57</v>
      </c>
      <c r="D92" s="95">
        <v>100</v>
      </c>
      <c r="E92" s="95">
        <v>100</v>
      </c>
      <c r="F92" s="95">
        <v>100</v>
      </c>
      <c r="G92" s="95">
        <f t="shared" si="3"/>
        <v>0</v>
      </c>
      <c r="H92" s="145">
        <f t="shared" si="4"/>
        <v>100</v>
      </c>
      <c r="I92" s="145">
        <f t="shared" si="5"/>
        <v>100</v>
      </c>
    </row>
    <row r="93" spans="1:23" s="5" customFormat="1" ht="17.850000000000001" hidden="1" customHeight="1" x14ac:dyDescent="0.25">
      <c r="B93" s="143">
        <v>33000000</v>
      </c>
      <c r="C93" s="144" t="s">
        <v>58</v>
      </c>
      <c r="D93" s="95">
        <v>510000</v>
      </c>
      <c r="E93" s="95">
        <v>510000</v>
      </c>
      <c r="F93" s="95">
        <v>149000</v>
      </c>
      <c r="G93" s="95">
        <f t="shared" si="3"/>
        <v>-361000</v>
      </c>
      <c r="H93" s="145">
        <f t="shared" si="4"/>
        <v>29.215686274509807</v>
      </c>
      <c r="I93" s="145">
        <f t="shared" si="5"/>
        <v>29.215686274509807</v>
      </c>
    </row>
    <row r="94" spans="1:23" s="5" customFormat="1" ht="57" customHeight="1" x14ac:dyDescent="0.25">
      <c r="B94" s="162">
        <v>33010400</v>
      </c>
      <c r="C94" s="153" t="s">
        <v>60</v>
      </c>
      <c r="D94" s="168">
        <v>150000</v>
      </c>
      <c r="E94" s="168">
        <v>150000</v>
      </c>
      <c r="F94" s="168">
        <v>150000</v>
      </c>
      <c r="G94" s="166">
        <f t="shared" si="3"/>
        <v>0</v>
      </c>
      <c r="H94" s="169">
        <f t="shared" si="4"/>
        <v>100</v>
      </c>
      <c r="I94" s="169">
        <f t="shared" si="5"/>
        <v>100</v>
      </c>
    </row>
    <row r="95" spans="1:23" s="1" customFormat="1" ht="17.100000000000001" hidden="1" customHeight="1" x14ac:dyDescent="0.25">
      <c r="A95" s="61"/>
      <c r="B95" s="63">
        <v>33010100</v>
      </c>
      <c r="C95" s="63" t="s">
        <v>59</v>
      </c>
      <c r="D95" s="26">
        <v>110000</v>
      </c>
      <c r="E95" s="26">
        <v>110000</v>
      </c>
      <c r="F95" s="26">
        <v>29000</v>
      </c>
      <c r="G95" s="26">
        <f t="shared" si="3"/>
        <v>-81000</v>
      </c>
      <c r="H95" s="62">
        <f t="shared" si="4"/>
        <v>26.36363636363636</v>
      </c>
      <c r="I95" s="62">
        <f t="shared" si="5"/>
        <v>26.36363636363636</v>
      </c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</row>
    <row r="96" spans="1:23" s="1" customFormat="1" ht="17.100000000000001" hidden="1" customHeight="1" x14ac:dyDescent="0.25">
      <c r="A96" s="61"/>
      <c r="B96" s="63">
        <v>33010400</v>
      </c>
      <c r="C96" s="63" t="s">
        <v>60</v>
      </c>
      <c r="D96" s="26">
        <v>400000</v>
      </c>
      <c r="E96" s="26">
        <v>400000</v>
      </c>
      <c r="F96" s="26">
        <v>120000</v>
      </c>
      <c r="G96" s="26">
        <f t="shared" si="3"/>
        <v>-280000</v>
      </c>
      <c r="H96" s="62">
        <f t="shared" si="4"/>
        <v>30</v>
      </c>
      <c r="I96" s="62">
        <f t="shared" si="5"/>
        <v>30</v>
      </c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</row>
    <row r="97" spans="2:23" s="112" customFormat="1" ht="17.100000000000001" customHeight="1" x14ac:dyDescent="0.25">
      <c r="B97" s="201" t="s">
        <v>100</v>
      </c>
      <c r="C97" s="202"/>
      <c r="D97" s="203">
        <f>D78+D82+D90</f>
        <v>1453523.2</v>
      </c>
      <c r="E97" s="203">
        <f>E78+E82+E90</f>
        <v>1402723.2</v>
      </c>
      <c r="F97" s="203">
        <f>F78+F82+F90</f>
        <v>1464420.9</v>
      </c>
      <c r="G97" s="203">
        <f t="shared" si="3"/>
        <v>61697.699999999953</v>
      </c>
      <c r="H97" s="203">
        <f t="shared" si="4"/>
        <v>104.39842301032733</v>
      </c>
      <c r="I97" s="203">
        <f t="shared" si="5"/>
        <v>100.74974379493908</v>
      </c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</row>
    <row r="98" spans="2:23" s="113" customFormat="1" ht="21.75" customHeight="1" x14ac:dyDescent="0.25">
      <c r="B98" s="204" t="s">
        <v>61</v>
      </c>
      <c r="C98" s="205"/>
      <c r="D98" s="206">
        <f>D97</f>
        <v>1453523.2</v>
      </c>
      <c r="E98" s="206">
        <f t="shared" ref="E98:F98" si="6">E97</f>
        <v>1402723.2</v>
      </c>
      <c r="F98" s="206">
        <f t="shared" si="6"/>
        <v>1464420.9</v>
      </c>
      <c r="G98" s="203">
        <f t="shared" si="3"/>
        <v>61697.699999999953</v>
      </c>
      <c r="H98" s="203">
        <f t="shared" si="4"/>
        <v>104.39842301032733</v>
      </c>
      <c r="I98" s="203">
        <f t="shared" si="5"/>
        <v>100.74974379493908</v>
      </c>
      <c r="J98" s="116"/>
      <c r="K98" s="116"/>
      <c r="L98" s="115"/>
      <c r="M98" s="116"/>
      <c r="N98" s="116"/>
      <c r="O98" s="116"/>
      <c r="P98" s="116"/>
      <c r="Q98" s="116"/>
      <c r="R98" s="116"/>
      <c r="S98" s="116"/>
      <c r="T98" s="116"/>
      <c r="U98" s="116"/>
      <c r="V98" s="116"/>
      <c r="W98" s="116"/>
    </row>
    <row r="99" spans="2:23" s="111" customFormat="1" ht="37.5" customHeight="1" x14ac:dyDescent="0.3">
      <c r="B99" s="207" t="s">
        <v>101</v>
      </c>
      <c r="C99" s="208"/>
      <c r="D99" s="209">
        <f>D98+D76</f>
        <v>263551670.19999999</v>
      </c>
      <c r="E99" s="209">
        <f>E98+E76</f>
        <v>56685171.200000003</v>
      </c>
      <c r="F99" s="209">
        <f>F98+F76</f>
        <v>59193343.18</v>
      </c>
      <c r="G99" s="210">
        <f t="shared" si="3"/>
        <v>2508171.9799999967</v>
      </c>
      <c r="H99" s="210">
        <f t="shared" si="4"/>
        <v>104.42474094530034</v>
      </c>
      <c r="I99" s="210">
        <f t="shared" si="5"/>
        <v>22.45986266567018</v>
      </c>
      <c r="J99" s="5"/>
      <c r="K99" s="5"/>
      <c r="L99" s="11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</row>
    <row r="100" spans="2:23" s="1" customFormat="1" ht="15.75" x14ac:dyDescent="0.25">
      <c r="F100" s="5"/>
    </row>
    <row r="102" spans="2:23" x14ac:dyDescent="0.2">
      <c r="C102" s="4" t="s">
        <v>181</v>
      </c>
      <c r="D102" s="4" t="s">
        <v>182</v>
      </c>
    </row>
  </sheetData>
  <mergeCells count="14">
    <mergeCell ref="B99:C99"/>
    <mergeCell ref="A3:H3"/>
    <mergeCell ref="A5:A6"/>
    <mergeCell ref="B5:B6"/>
    <mergeCell ref="C5:C6"/>
    <mergeCell ref="D5:D6"/>
    <mergeCell ref="E5:E6"/>
    <mergeCell ref="F5:F6"/>
    <mergeCell ref="G5:I5"/>
    <mergeCell ref="A66:C66"/>
    <mergeCell ref="A67:C67"/>
    <mergeCell ref="B77:G77"/>
    <mergeCell ref="B97:C97"/>
    <mergeCell ref="B98:C98"/>
  </mergeCells>
  <pageMargins left="0.59055118110236227" right="0.59055118110236227" top="0.39370078740157483" bottom="0.39370078740157483" header="0" footer="0"/>
  <pageSetup paperSize="9" scale="6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45"/>
  <sheetViews>
    <sheetView tabSelected="1" view="pageBreakPreview" topLeftCell="B1" zoomScale="60" zoomScaleNormal="73" workbookViewId="0">
      <pane xSplit="1" ySplit="7" topLeftCell="C173" activePane="bottomRight" state="frozen"/>
      <selection activeCell="B1" sqref="B1"/>
      <selection pane="topRight" activeCell="C1" sqref="C1"/>
      <selection pane="bottomLeft" activeCell="B8" sqref="B8"/>
      <selection pane="bottomRight" activeCell="E5" sqref="E5:E6"/>
    </sheetView>
  </sheetViews>
  <sheetFormatPr defaultRowHeight="18.75" x14ac:dyDescent="0.3"/>
  <cols>
    <col min="1" max="1" width="0" style="11" hidden="1" customWidth="1"/>
    <col min="2" max="2" width="9.85546875" style="11" customWidth="1"/>
    <col min="3" max="3" width="56.28515625" style="11" customWidth="1"/>
    <col min="4" max="4" width="21" style="11" customWidth="1"/>
    <col min="5" max="5" width="45.140625" style="11" customWidth="1"/>
    <col min="6" max="6" width="18.7109375" style="11" customWidth="1"/>
    <col min="7" max="7" width="20.28515625" style="11" customWidth="1"/>
    <col min="8" max="8" width="18.7109375" style="11" customWidth="1"/>
    <col min="9" max="9" width="25" style="11" customWidth="1"/>
    <col min="10" max="12" width="9.140625" style="11"/>
    <col min="13" max="13" width="14.28515625" style="11" bestFit="1" customWidth="1"/>
    <col min="14" max="16384" width="9.140625" style="11"/>
  </cols>
  <sheetData>
    <row r="1" spans="1:9" x14ac:dyDescent="0.3">
      <c r="G1" s="12"/>
      <c r="I1" s="11" t="s">
        <v>67</v>
      </c>
    </row>
    <row r="2" spans="1:9" x14ac:dyDescent="0.3">
      <c r="A2" s="13"/>
      <c r="B2" s="13"/>
      <c r="C2" s="29"/>
      <c r="D2" s="29"/>
      <c r="E2" s="29"/>
      <c r="F2" s="13" t="s">
        <v>217</v>
      </c>
      <c r="G2" s="30"/>
      <c r="H2" s="29"/>
      <c r="I2" s="31"/>
    </row>
    <row r="3" spans="1:9" ht="45" customHeight="1" x14ac:dyDescent="0.3">
      <c r="A3" s="22" t="s">
        <v>68</v>
      </c>
      <c r="B3" s="22"/>
      <c r="C3" s="192" t="s">
        <v>183</v>
      </c>
      <c r="D3" s="192"/>
      <c r="E3" s="192"/>
      <c r="F3" s="193" t="s">
        <v>184</v>
      </c>
      <c r="G3" s="193"/>
      <c r="H3" s="14"/>
      <c r="I3" s="14"/>
    </row>
    <row r="4" spans="1:9" x14ac:dyDescent="0.3">
      <c r="F4" s="12"/>
      <c r="I4" s="12" t="s">
        <v>0</v>
      </c>
    </row>
    <row r="5" spans="1:9" s="14" customFormat="1" x14ac:dyDescent="0.3">
      <c r="A5" s="194"/>
      <c r="B5" s="195" t="s">
        <v>88</v>
      </c>
      <c r="C5" s="195"/>
      <c r="D5" s="197" t="s">
        <v>120</v>
      </c>
      <c r="E5" s="198" t="s">
        <v>122</v>
      </c>
      <c r="F5" s="200" t="s">
        <v>185</v>
      </c>
      <c r="G5" s="195" t="s">
        <v>50</v>
      </c>
      <c r="H5" s="195"/>
      <c r="I5" s="195"/>
    </row>
    <row r="6" spans="1:9" s="14" customFormat="1" ht="105.95" customHeight="1" x14ac:dyDescent="0.3">
      <c r="A6" s="194"/>
      <c r="B6" s="196"/>
      <c r="C6" s="196"/>
      <c r="D6" s="197"/>
      <c r="E6" s="199"/>
      <c r="F6" s="200"/>
      <c r="G6" s="117" t="s">
        <v>1</v>
      </c>
      <c r="H6" s="117" t="s">
        <v>121</v>
      </c>
      <c r="I6" s="117" t="s">
        <v>151</v>
      </c>
    </row>
    <row r="7" spans="1:9" s="14" customFormat="1" ht="22.7" customHeight="1" x14ac:dyDescent="0.3">
      <c r="A7" s="15"/>
      <c r="B7" s="189" t="s">
        <v>63</v>
      </c>
      <c r="C7" s="189"/>
      <c r="D7" s="189"/>
      <c r="E7" s="189"/>
      <c r="F7" s="189"/>
      <c r="G7" s="189"/>
      <c r="H7" s="189"/>
      <c r="I7" s="190"/>
    </row>
    <row r="8" spans="1:9" s="14" customFormat="1" ht="34.5" customHeight="1" x14ac:dyDescent="0.35">
      <c r="A8" s="15"/>
      <c r="B8" s="33" t="s">
        <v>102</v>
      </c>
      <c r="C8" s="34" t="s">
        <v>103</v>
      </c>
      <c r="D8" s="35">
        <f>D9+D22+D26+D27+D28+D30+D31+D39+D40+D43+D44+D45+D48+D49+D51+D46+D47+D25+D29+D50</f>
        <v>64897384.489999995</v>
      </c>
      <c r="E8" s="35">
        <f t="shared" ref="E8:F8" si="0">E9+E22+E26+E27+E28+E30+E31+E39+E40+E43+E44+E45+E48+E49+E51+E46+E47+E25+E29+E50</f>
        <v>27247903.489999998</v>
      </c>
      <c r="F8" s="35">
        <f t="shared" si="0"/>
        <v>15959219.65</v>
      </c>
      <c r="G8" s="36">
        <f>F8-E8</f>
        <v>-11288683.839999998</v>
      </c>
      <c r="H8" s="35">
        <f>IF(E8=0,0,F8/E8*100)</f>
        <v>58.570449854452278</v>
      </c>
      <c r="I8" s="35">
        <f>IF(D8=0,0,F8/D8*100)</f>
        <v>24.591468169967847</v>
      </c>
    </row>
    <row r="9" spans="1:9" s="16" customFormat="1" ht="59.25" customHeight="1" x14ac:dyDescent="0.2">
      <c r="B9" s="66"/>
      <c r="C9" s="67" t="s">
        <v>139</v>
      </c>
      <c r="D9" s="68">
        <f>D10+D11+D12+D13+D14+D15+D16+D17+D18+D19+D20+D21</f>
        <v>32566583</v>
      </c>
      <c r="E9" s="68">
        <f>E10+E11+E12+E13+E14+E15+E16+E17+E18+E19+E20+E21</f>
        <v>10411900</v>
      </c>
      <c r="F9" s="68">
        <f t="shared" ref="F9" si="1">F10+F11+F12+F13+F14+F15+F16+F17+F18+F19+F20+F21</f>
        <v>6693498.7999999989</v>
      </c>
      <c r="G9" s="70">
        <f>F9-E9</f>
        <v>-3718401.2000000011</v>
      </c>
      <c r="H9" s="70">
        <f>IF(E9=0,0,F9/E9*100)</f>
        <v>64.287006214043544</v>
      </c>
      <c r="I9" s="70">
        <f>IF(D9=0,0,F9/D9*100)</f>
        <v>20.553273274018334</v>
      </c>
    </row>
    <row r="10" spans="1:9" s="100" customFormat="1" ht="38.25" customHeight="1" x14ac:dyDescent="0.2">
      <c r="B10" s="118">
        <v>2111</v>
      </c>
      <c r="C10" s="119" t="s">
        <v>123</v>
      </c>
      <c r="D10" s="120">
        <f>22365500+1376300+674100+555600</f>
        <v>24971500</v>
      </c>
      <c r="E10" s="120">
        <f>6900000+462800+180000+141000</f>
        <v>7683800</v>
      </c>
      <c r="F10" s="120">
        <f>17626+7100+4857177.54+370092.68</f>
        <v>5251996.22</v>
      </c>
      <c r="G10" s="32">
        <f t="shared" ref="G10:G203" si="2">F10-E10</f>
        <v>-2431803.7800000003</v>
      </c>
      <c r="H10" s="32">
        <f t="shared" ref="H10:H43" si="3">IF(E10=0,0,F10/E10*100)</f>
        <v>68.351547671724916</v>
      </c>
      <c r="I10" s="32">
        <f t="shared" ref="I10:I203" si="4">IF(D10=0,0,F10/D10*100)</f>
        <v>21.031961315900123</v>
      </c>
    </row>
    <row r="11" spans="1:9" s="16" customFormat="1" ht="38.25" customHeight="1" x14ac:dyDescent="0.2">
      <c r="B11" s="118">
        <v>2120</v>
      </c>
      <c r="C11" s="121" t="s">
        <v>124</v>
      </c>
      <c r="D11" s="122">
        <f>302700+4947843+148308+122232</f>
        <v>5521083</v>
      </c>
      <c r="E11" s="120">
        <f>1515000+102000+39600+33000</f>
        <v>1689600</v>
      </c>
      <c r="F11" s="120">
        <f>3877.72+1600+1062942.48+74447.02</f>
        <v>1142867.22</v>
      </c>
      <c r="G11" s="32">
        <f t="shared" si="2"/>
        <v>-546732.78</v>
      </c>
      <c r="H11" s="32">
        <f t="shared" si="3"/>
        <v>67.641289062499993</v>
      </c>
      <c r="I11" s="32">
        <f t="shared" si="4"/>
        <v>20.70005504354852</v>
      </c>
    </row>
    <row r="12" spans="1:9" s="16" customFormat="1" ht="43.5" customHeight="1" x14ac:dyDescent="0.2">
      <c r="B12" s="118">
        <v>2210</v>
      </c>
      <c r="C12" s="121" t="s">
        <v>112</v>
      </c>
      <c r="D12" s="122">
        <f>600000+14000</f>
        <v>614000</v>
      </c>
      <c r="E12" s="120">
        <f>250000+14000</f>
        <v>264000</v>
      </c>
      <c r="F12" s="120">
        <f>126904.22+4261</f>
        <v>131165.22</v>
      </c>
      <c r="G12" s="32">
        <f t="shared" si="2"/>
        <v>-132834.78</v>
      </c>
      <c r="H12" s="32">
        <f t="shared" si="3"/>
        <v>49.683795454545454</v>
      </c>
      <c r="I12" s="32">
        <f t="shared" si="4"/>
        <v>21.36241368078176</v>
      </c>
    </row>
    <row r="13" spans="1:9" s="16" customFormat="1" ht="53.25" customHeight="1" x14ac:dyDescent="0.2">
      <c r="B13" s="118">
        <v>2240</v>
      </c>
      <c r="C13" s="121" t="s">
        <v>115</v>
      </c>
      <c r="D13" s="122">
        <f>580000+11000</f>
        <v>591000</v>
      </c>
      <c r="E13" s="120">
        <f>220000+7500</f>
        <v>227500</v>
      </c>
      <c r="F13" s="120">
        <f>4994+1336</f>
        <v>6330</v>
      </c>
      <c r="G13" s="32">
        <f t="shared" si="2"/>
        <v>-221170</v>
      </c>
      <c r="H13" s="32">
        <f t="shared" si="3"/>
        <v>2.7824175824175823</v>
      </c>
      <c r="I13" s="32">
        <f t="shared" si="4"/>
        <v>1.0710659898477157</v>
      </c>
    </row>
    <row r="14" spans="1:9" s="16" customFormat="1" ht="48" customHeight="1" x14ac:dyDescent="0.2">
      <c r="B14" s="118">
        <v>2250</v>
      </c>
      <c r="C14" s="121" t="s">
        <v>125</v>
      </c>
      <c r="D14" s="122">
        <f>30000+4000</f>
        <v>34000</v>
      </c>
      <c r="E14" s="120">
        <f>9000+4000</f>
        <v>13000</v>
      </c>
      <c r="F14" s="120">
        <v>920</v>
      </c>
      <c r="G14" s="32">
        <f t="shared" si="2"/>
        <v>-12080</v>
      </c>
      <c r="H14" s="32">
        <f t="shared" si="3"/>
        <v>7.0769230769230766</v>
      </c>
      <c r="I14" s="32">
        <f t="shared" si="4"/>
        <v>2.7058823529411762</v>
      </c>
    </row>
    <row r="15" spans="1:9" s="16" customFormat="1" ht="45" customHeight="1" x14ac:dyDescent="0.2">
      <c r="B15" s="118">
        <v>2271</v>
      </c>
      <c r="C15" s="121" t="s">
        <v>126</v>
      </c>
      <c r="D15" s="122">
        <v>190000</v>
      </c>
      <c r="E15" s="120">
        <v>120000</v>
      </c>
      <c r="F15" s="120">
        <v>28954.6</v>
      </c>
      <c r="G15" s="32">
        <f t="shared" si="2"/>
        <v>-91045.4</v>
      </c>
      <c r="H15" s="32">
        <f t="shared" si="3"/>
        <v>24.128833333333333</v>
      </c>
      <c r="I15" s="32">
        <f t="shared" si="4"/>
        <v>15.239263157894737</v>
      </c>
    </row>
    <row r="16" spans="1:9" s="16" customFormat="1" ht="45" customHeight="1" x14ac:dyDescent="0.2">
      <c r="B16" s="118">
        <v>2272</v>
      </c>
      <c r="C16" s="121" t="s">
        <v>127</v>
      </c>
      <c r="D16" s="122">
        <v>145000</v>
      </c>
      <c r="E16" s="120">
        <v>40000</v>
      </c>
      <c r="F16" s="120">
        <v>7530.99</v>
      </c>
      <c r="G16" s="32">
        <f t="shared" si="2"/>
        <v>-32469.010000000002</v>
      </c>
      <c r="H16" s="32">
        <f t="shared" si="3"/>
        <v>18.827475</v>
      </c>
      <c r="I16" s="32">
        <f t="shared" si="4"/>
        <v>5.1937862068965517</v>
      </c>
    </row>
    <row r="17" spans="2:9" s="16" customFormat="1" ht="45.75" customHeight="1" x14ac:dyDescent="0.2">
      <c r="B17" s="118">
        <v>2273</v>
      </c>
      <c r="C17" s="121" t="s">
        <v>128</v>
      </c>
      <c r="D17" s="122">
        <v>190000</v>
      </c>
      <c r="E17" s="120">
        <v>104000</v>
      </c>
      <c r="F17" s="120">
        <v>102204.18</v>
      </c>
      <c r="G17" s="32">
        <f t="shared" si="2"/>
        <v>-1795.820000000007</v>
      </c>
      <c r="H17" s="32">
        <f t="shared" si="3"/>
        <v>98.27324999999999</v>
      </c>
      <c r="I17" s="32">
        <f t="shared" si="4"/>
        <v>53.791673684210529</v>
      </c>
    </row>
    <row r="18" spans="2:9" s="16" customFormat="1" ht="42.75" customHeight="1" x14ac:dyDescent="0.2">
      <c r="B18" s="118">
        <v>2274</v>
      </c>
      <c r="C18" s="121" t="s">
        <v>129</v>
      </c>
      <c r="D18" s="122">
        <v>230000</v>
      </c>
      <c r="E18" s="120">
        <v>190000</v>
      </c>
      <c r="F18" s="120">
        <v>5293.55</v>
      </c>
      <c r="G18" s="32">
        <f t="shared" si="2"/>
        <v>-184706.45</v>
      </c>
      <c r="H18" s="32">
        <f t="shared" si="3"/>
        <v>2.7860789473684209</v>
      </c>
      <c r="I18" s="32">
        <f t="shared" si="4"/>
        <v>2.3015434782608697</v>
      </c>
    </row>
    <row r="19" spans="2:9" s="16" customFormat="1" ht="45" customHeight="1" x14ac:dyDescent="0.2">
      <c r="B19" s="118">
        <v>2275</v>
      </c>
      <c r="C19" s="121" t="s">
        <v>130</v>
      </c>
      <c r="D19" s="122">
        <v>40000</v>
      </c>
      <c r="E19" s="120">
        <v>40000</v>
      </c>
      <c r="F19" s="120">
        <v>0</v>
      </c>
      <c r="G19" s="32">
        <f t="shared" si="2"/>
        <v>-40000</v>
      </c>
      <c r="H19" s="32">
        <f t="shared" si="3"/>
        <v>0</v>
      </c>
      <c r="I19" s="32">
        <f t="shared" si="4"/>
        <v>0</v>
      </c>
    </row>
    <row r="20" spans="2:9" s="16" customFormat="1" ht="63" customHeight="1" x14ac:dyDescent="0.2">
      <c r="B20" s="118">
        <v>2282</v>
      </c>
      <c r="C20" s="121" t="s">
        <v>113</v>
      </c>
      <c r="D20" s="122">
        <v>5000</v>
      </c>
      <c r="E20" s="120">
        <v>5000</v>
      </c>
      <c r="F20" s="120">
        <v>0</v>
      </c>
      <c r="G20" s="32">
        <f t="shared" si="2"/>
        <v>-5000</v>
      </c>
      <c r="H20" s="32">
        <f t="shared" si="3"/>
        <v>0</v>
      </c>
      <c r="I20" s="32">
        <f t="shared" si="4"/>
        <v>0</v>
      </c>
    </row>
    <row r="21" spans="2:9" s="16" customFormat="1" ht="38.25" customHeight="1" x14ac:dyDescent="0.2">
      <c r="B21" s="118">
        <v>2800</v>
      </c>
      <c r="C21" s="121" t="s">
        <v>131</v>
      </c>
      <c r="D21" s="122">
        <v>35000</v>
      </c>
      <c r="E21" s="120">
        <v>35000</v>
      </c>
      <c r="F21" s="120">
        <v>16236.82</v>
      </c>
      <c r="G21" s="32">
        <f t="shared" si="2"/>
        <v>-18763.18</v>
      </c>
      <c r="H21" s="32">
        <f t="shared" si="3"/>
        <v>46.390914285714288</v>
      </c>
      <c r="I21" s="32">
        <f t="shared" si="4"/>
        <v>46.390914285714288</v>
      </c>
    </row>
    <row r="22" spans="2:9" s="100" customFormat="1" ht="44.25" customHeight="1" x14ac:dyDescent="0.2">
      <c r="B22" s="101" t="s">
        <v>72</v>
      </c>
      <c r="C22" s="78" t="s">
        <v>140</v>
      </c>
      <c r="D22" s="69">
        <f>D23+D24</f>
        <v>536327.58000000007</v>
      </c>
      <c r="E22" s="69">
        <f t="shared" ref="E22:F22" si="5">E23+E24</f>
        <v>433677.58</v>
      </c>
      <c r="F22" s="69">
        <f t="shared" si="5"/>
        <v>39775</v>
      </c>
      <c r="G22" s="70">
        <f t="shared" si="2"/>
        <v>-393902.58</v>
      </c>
      <c r="H22" s="70">
        <f t="shared" si="3"/>
        <v>9.1715601253816246</v>
      </c>
      <c r="I22" s="70">
        <f t="shared" si="4"/>
        <v>7.4161765091401781</v>
      </c>
    </row>
    <row r="23" spans="2:9" s="100" customFormat="1" ht="66" customHeight="1" x14ac:dyDescent="0.2">
      <c r="B23" s="170" t="s">
        <v>186</v>
      </c>
      <c r="C23" s="119" t="s">
        <v>113</v>
      </c>
      <c r="D23" s="120">
        <v>435127.58</v>
      </c>
      <c r="E23" s="120">
        <v>395127.58</v>
      </c>
      <c r="F23" s="120">
        <v>2500</v>
      </c>
      <c r="G23" s="32">
        <f t="shared" si="2"/>
        <v>-392627.58</v>
      </c>
      <c r="H23" s="32">
        <f t="shared" si="3"/>
        <v>0.63270703604137168</v>
      </c>
      <c r="I23" s="32">
        <f t="shared" si="4"/>
        <v>0.57454413714708685</v>
      </c>
    </row>
    <row r="24" spans="2:9" s="100" customFormat="1" ht="55.5" customHeight="1" x14ac:dyDescent="0.2">
      <c r="B24" s="170">
        <v>2610</v>
      </c>
      <c r="C24" s="119" t="s">
        <v>206</v>
      </c>
      <c r="D24" s="120">
        <v>101200</v>
      </c>
      <c r="E24" s="120">
        <v>38550</v>
      </c>
      <c r="F24" s="120">
        <v>37275</v>
      </c>
      <c r="G24" s="32">
        <f t="shared" si="2"/>
        <v>-1275</v>
      </c>
      <c r="H24" s="32">
        <f t="shared" si="3"/>
        <v>96.692607003891055</v>
      </c>
      <c r="I24" s="32">
        <f t="shared" si="4"/>
        <v>36.833003952569172</v>
      </c>
    </row>
    <row r="25" spans="2:9" s="100" customFormat="1" ht="55.5" customHeight="1" x14ac:dyDescent="0.2">
      <c r="B25" s="101" t="s">
        <v>187</v>
      </c>
      <c r="C25" s="78" t="s">
        <v>191</v>
      </c>
      <c r="D25" s="69">
        <v>4276430</v>
      </c>
      <c r="E25" s="69">
        <v>3273930</v>
      </c>
      <c r="F25" s="69">
        <v>482530.56</v>
      </c>
      <c r="G25" s="32">
        <f t="shared" si="2"/>
        <v>-2791399.44</v>
      </c>
      <c r="H25" s="32">
        <f t="shared" si="3"/>
        <v>14.73857290778972</v>
      </c>
      <c r="I25" s="32">
        <f t="shared" si="4"/>
        <v>11.283490200938633</v>
      </c>
    </row>
    <row r="26" spans="2:9" s="16" customFormat="1" ht="60.75" customHeight="1" x14ac:dyDescent="0.2">
      <c r="B26" s="66">
        <v>2111</v>
      </c>
      <c r="C26" s="67" t="s">
        <v>77</v>
      </c>
      <c r="D26" s="68">
        <v>1574000</v>
      </c>
      <c r="E26" s="69">
        <v>839000</v>
      </c>
      <c r="F26" s="69">
        <v>145152.26</v>
      </c>
      <c r="G26" s="70">
        <f t="shared" si="2"/>
        <v>-693847.74</v>
      </c>
      <c r="H26" s="70">
        <f t="shared" si="3"/>
        <v>17.300626936829559</v>
      </c>
      <c r="I26" s="70">
        <f t="shared" si="4"/>
        <v>9.2218716645489209</v>
      </c>
    </row>
    <row r="27" spans="2:9" s="16" customFormat="1" ht="51.75" customHeight="1" x14ac:dyDescent="0.2">
      <c r="B27" s="72">
        <v>2144</v>
      </c>
      <c r="C27" s="67" t="s">
        <v>188</v>
      </c>
      <c r="D27" s="68">
        <v>1036200</v>
      </c>
      <c r="E27" s="69">
        <v>368100</v>
      </c>
      <c r="F27" s="69">
        <v>294965.96999999997</v>
      </c>
      <c r="G27" s="70">
        <f t="shared" si="2"/>
        <v>-73134.030000000028</v>
      </c>
      <c r="H27" s="70">
        <f t="shared" si="3"/>
        <v>80.132021189894047</v>
      </c>
      <c r="I27" s="70">
        <f t="shared" si="4"/>
        <v>28.466123335263461</v>
      </c>
    </row>
    <row r="28" spans="2:9" s="16" customFormat="1" ht="47.25" customHeight="1" x14ac:dyDescent="0.2">
      <c r="B28" s="72">
        <v>2152</v>
      </c>
      <c r="C28" s="67" t="s">
        <v>132</v>
      </c>
      <c r="D28" s="68">
        <v>50000</v>
      </c>
      <c r="E28" s="69">
        <v>50000</v>
      </c>
      <c r="F28" s="69">
        <v>0</v>
      </c>
      <c r="G28" s="70">
        <f t="shared" si="2"/>
        <v>-50000</v>
      </c>
      <c r="H28" s="70">
        <f t="shared" si="3"/>
        <v>0</v>
      </c>
      <c r="I28" s="70">
        <f t="shared" si="4"/>
        <v>0</v>
      </c>
    </row>
    <row r="29" spans="2:9" s="16" customFormat="1" ht="60.75" customHeight="1" x14ac:dyDescent="0.2">
      <c r="B29" s="72">
        <v>3035</v>
      </c>
      <c r="C29" s="67" t="s">
        <v>189</v>
      </c>
      <c r="D29" s="68">
        <v>3300</v>
      </c>
      <c r="E29" s="69">
        <v>3300</v>
      </c>
      <c r="F29" s="69">
        <v>0</v>
      </c>
      <c r="G29" s="70">
        <f t="shared" si="2"/>
        <v>-3300</v>
      </c>
      <c r="H29" s="70">
        <f t="shared" si="3"/>
        <v>0</v>
      </c>
      <c r="I29" s="70">
        <f t="shared" si="4"/>
        <v>0</v>
      </c>
    </row>
    <row r="30" spans="2:9" s="16" customFormat="1" ht="60.75" customHeight="1" x14ac:dyDescent="0.2">
      <c r="B30" s="72">
        <v>3050</v>
      </c>
      <c r="C30" s="67" t="s">
        <v>104</v>
      </c>
      <c r="D30" s="68">
        <v>800000</v>
      </c>
      <c r="E30" s="69">
        <v>145460</v>
      </c>
      <c r="F30" s="69">
        <v>0</v>
      </c>
      <c r="G30" s="70">
        <f t="shared" si="2"/>
        <v>-145460</v>
      </c>
      <c r="H30" s="70">
        <f t="shared" si="3"/>
        <v>0</v>
      </c>
      <c r="I30" s="70">
        <f t="shared" si="4"/>
        <v>0</v>
      </c>
    </row>
    <row r="31" spans="2:9" s="16" customFormat="1" ht="61.5" customHeight="1" x14ac:dyDescent="0.2">
      <c r="B31" s="66">
        <v>3121</v>
      </c>
      <c r="C31" s="67" t="s">
        <v>190</v>
      </c>
      <c r="D31" s="68">
        <f>D32+D33+D34+D35+D36+D37+D38</f>
        <v>1781607</v>
      </c>
      <c r="E31" s="68">
        <f t="shared" ref="E31:F31" si="6">E32+E33+E34+E35+E36+E37+E38</f>
        <v>321449</v>
      </c>
      <c r="F31" s="68">
        <f t="shared" si="6"/>
        <v>252111.22000000003</v>
      </c>
      <c r="G31" s="70">
        <f>F31-E31</f>
        <v>-69337.77999999997</v>
      </c>
      <c r="H31" s="70">
        <f t="shared" si="3"/>
        <v>78.42961713988845</v>
      </c>
      <c r="I31" s="70">
        <f t="shared" si="4"/>
        <v>14.150776237408138</v>
      </c>
    </row>
    <row r="32" spans="2:9" s="16" customFormat="1" ht="61.5" customHeight="1" x14ac:dyDescent="0.2">
      <c r="B32" s="118">
        <v>2111</v>
      </c>
      <c r="C32" s="121" t="s">
        <v>123</v>
      </c>
      <c r="D32" s="122">
        <v>1432522</v>
      </c>
      <c r="E32" s="120">
        <v>243055</v>
      </c>
      <c r="F32" s="120">
        <v>204933.35</v>
      </c>
      <c r="G32" s="32">
        <f t="shared" ref="G32:G38" si="7">F32-E32</f>
        <v>-38121.649999999994</v>
      </c>
      <c r="H32" s="32">
        <f t="shared" si="3"/>
        <v>84.3156281500072</v>
      </c>
      <c r="I32" s="32">
        <f t="shared" si="4"/>
        <v>14.305773314476147</v>
      </c>
    </row>
    <row r="33" spans="2:9" s="16" customFormat="1" ht="61.5" customHeight="1" x14ac:dyDescent="0.2">
      <c r="B33" s="118">
        <v>2120</v>
      </c>
      <c r="C33" s="121" t="s">
        <v>124</v>
      </c>
      <c r="D33" s="122">
        <v>315085</v>
      </c>
      <c r="E33" s="120">
        <v>53194</v>
      </c>
      <c r="F33" s="120">
        <v>40312.17</v>
      </c>
      <c r="G33" s="32">
        <f t="shared" si="7"/>
        <v>-12881.830000000002</v>
      </c>
      <c r="H33" s="32">
        <f t="shared" si="3"/>
        <v>75.783302628115948</v>
      </c>
      <c r="I33" s="32">
        <f t="shared" si="4"/>
        <v>12.794061919799418</v>
      </c>
    </row>
    <row r="34" spans="2:9" s="16" customFormat="1" ht="61.5" customHeight="1" x14ac:dyDescent="0.2">
      <c r="B34" s="118">
        <v>2210</v>
      </c>
      <c r="C34" s="121" t="s">
        <v>112</v>
      </c>
      <c r="D34" s="122">
        <v>12500</v>
      </c>
      <c r="E34" s="120">
        <v>12500</v>
      </c>
      <c r="F34" s="120">
        <v>2990</v>
      </c>
      <c r="G34" s="32">
        <f t="shared" si="7"/>
        <v>-9510</v>
      </c>
      <c r="H34" s="32">
        <f t="shared" si="3"/>
        <v>23.919999999999998</v>
      </c>
      <c r="I34" s="32">
        <f t="shared" si="4"/>
        <v>23.919999999999998</v>
      </c>
    </row>
    <row r="35" spans="2:9" s="16" customFormat="1" ht="61.5" customHeight="1" x14ac:dyDescent="0.2">
      <c r="B35" s="118">
        <v>2240</v>
      </c>
      <c r="C35" s="121" t="s">
        <v>115</v>
      </c>
      <c r="D35" s="122">
        <v>5500</v>
      </c>
      <c r="E35" s="120">
        <v>3100</v>
      </c>
      <c r="F35" s="120">
        <v>924.7</v>
      </c>
      <c r="G35" s="32">
        <f t="shared" si="7"/>
        <v>-2175.3000000000002</v>
      </c>
      <c r="H35" s="32">
        <f t="shared" si="3"/>
        <v>29.829032258064519</v>
      </c>
      <c r="I35" s="32">
        <f t="shared" si="4"/>
        <v>16.812727272727273</v>
      </c>
    </row>
    <row r="36" spans="2:9" s="16" customFormat="1" ht="61.5" customHeight="1" x14ac:dyDescent="0.2">
      <c r="B36" s="118">
        <v>2271</v>
      </c>
      <c r="C36" s="121" t="s">
        <v>126</v>
      </c>
      <c r="D36" s="122">
        <v>7200</v>
      </c>
      <c r="E36" s="120">
        <v>5000</v>
      </c>
      <c r="F36" s="120">
        <v>2757.8</v>
      </c>
      <c r="G36" s="32">
        <f t="shared" si="7"/>
        <v>-2242.1999999999998</v>
      </c>
      <c r="H36" s="32">
        <f t="shared" si="3"/>
        <v>55.156000000000006</v>
      </c>
      <c r="I36" s="32">
        <f t="shared" si="4"/>
        <v>38.302777777777777</v>
      </c>
    </row>
    <row r="37" spans="2:9" s="16" customFormat="1" ht="61.5" customHeight="1" x14ac:dyDescent="0.2">
      <c r="B37" s="118">
        <v>2272</v>
      </c>
      <c r="C37" s="121" t="s">
        <v>127</v>
      </c>
      <c r="D37" s="122">
        <v>2000</v>
      </c>
      <c r="E37" s="120">
        <v>800</v>
      </c>
      <c r="F37" s="120">
        <v>193.2</v>
      </c>
      <c r="G37" s="32">
        <f t="shared" si="7"/>
        <v>-606.79999999999995</v>
      </c>
      <c r="H37" s="32">
        <f t="shared" si="3"/>
        <v>24.15</v>
      </c>
      <c r="I37" s="32">
        <f t="shared" si="4"/>
        <v>9.6599999999999984</v>
      </c>
    </row>
    <row r="38" spans="2:9" s="16" customFormat="1" ht="61.5" customHeight="1" x14ac:dyDescent="0.2">
      <c r="B38" s="118">
        <v>2273</v>
      </c>
      <c r="C38" s="121" t="s">
        <v>128</v>
      </c>
      <c r="D38" s="122">
        <v>6800</v>
      </c>
      <c r="E38" s="120">
        <v>3800</v>
      </c>
      <c r="F38" s="120"/>
      <c r="G38" s="32">
        <f t="shared" si="7"/>
        <v>-3800</v>
      </c>
      <c r="H38" s="32">
        <f t="shared" si="3"/>
        <v>0</v>
      </c>
      <c r="I38" s="32">
        <f t="shared" si="4"/>
        <v>0</v>
      </c>
    </row>
    <row r="39" spans="2:9" s="16" customFormat="1" ht="106.5" customHeight="1" x14ac:dyDescent="0.2">
      <c r="B39" s="66">
        <v>3141</v>
      </c>
      <c r="C39" s="67" t="s">
        <v>192</v>
      </c>
      <c r="D39" s="68">
        <v>8569242</v>
      </c>
      <c r="E39" s="69">
        <v>2616942</v>
      </c>
      <c r="F39" s="69">
        <v>2439209.79</v>
      </c>
      <c r="G39" s="70">
        <f>F39-E39</f>
        <v>-177732.20999999996</v>
      </c>
      <c r="H39" s="70">
        <f t="shared" si="3"/>
        <v>93.208400873997206</v>
      </c>
      <c r="I39" s="70">
        <f t="shared" si="4"/>
        <v>28.464708897239689</v>
      </c>
    </row>
    <row r="40" spans="2:9" s="16" customFormat="1" ht="51" customHeight="1" x14ac:dyDescent="0.2">
      <c r="B40" s="66">
        <v>3242</v>
      </c>
      <c r="C40" s="67" t="s">
        <v>78</v>
      </c>
      <c r="D40" s="68">
        <f>D41+D42</f>
        <v>1150000</v>
      </c>
      <c r="E40" s="68">
        <f t="shared" ref="E40:F40" si="8">E41+E42</f>
        <v>490000</v>
      </c>
      <c r="F40" s="68">
        <f t="shared" si="8"/>
        <v>225282.75</v>
      </c>
      <c r="G40" s="70">
        <f t="shared" si="2"/>
        <v>-264717.25</v>
      </c>
      <c r="H40" s="70">
        <f t="shared" si="3"/>
        <v>45.97607142857143</v>
      </c>
      <c r="I40" s="70">
        <f t="shared" si="4"/>
        <v>19.589804347826085</v>
      </c>
    </row>
    <row r="41" spans="2:9" s="16" customFormat="1" ht="51" customHeight="1" x14ac:dyDescent="0.2">
      <c r="B41" s="118">
        <v>2282</v>
      </c>
      <c r="C41" s="121" t="s">
        <v>113</v>
      </c>
      <c r="D41" s="122">
        <v>120000</v>
      </c>
      <c r="E41" s="122">
        <v>70000</v>
      </c>
      <c r="F41" s="122">
        <v>0</v>
      </c>
      <c r="G41" s="32">
        <f t="shared" si="2"/>
        <v>-70000</v>
      </c>
      <c r="H41" s="32">
        <f t="shared" si="3"/>
        <v>0</v>
      </c>
      <c r="I41" s="32">
        <f t="shared" si="4"/>
        <v>0</v>
      </c>
    </row>
    <row r="42" spans="2:9" s="16" customFormat="1" ht="51" customHeight="1" x14ac:dyDescent="0.2">
      <c r="B42" s="118">
        <v>2730</v>
      </c>
      <c r="C42" s="121" t="s">
        <v>145</v>
      </c>
      <c r="D42" s="122">
        <v>1030000</v>
      </c>
      <c r="E42" s="120">
        <v>420000</v>
      </c>
      <c r="F42" s="120">
        <v>225282.75</v>
      </c>
      <c r="G42" s="32">
        <f t="shared" si="2"/>
        <v>-194717.25</v>
      </c>
      <c r="H42" s="32">
        <f t="shared" si="3"/>
        <v>53.638750000000002</v>
      </c>
      <c r="I42" s="32">
        <f t="shared" si="4"/>
        <v>21.872111650485436</v>
      </c>
    </row>
    <row r="43" spans="2:9" s="16" customFormat="1" ht="41.25" customHeight="1" x14ac:dyDescent="0.2">
      <c r="B43" s="66">
        <v>6013</v>
      </c>
      <c r="C43" s="67" t="s">
        <v>93</v>
      </c>
      <c r="D43" s="68">
        <v>1230000</v>
      </c>
      <c r="E43" s="69">
        <v>980000</v>
      </c>
      <c r="F43" s="69">
        <v>590000</v>
      </c>
      <c r="G43" s="70">
        <f t="shared" si="2"/>
        <v>-390000</v>
      </c>
      <c r="H43" s="70">
        <f t="shared" si="3"/>
        <v>60.204081632653065</v>
      </c>
      <c r="I43" s="70">
        <f t="shared" si="4"/>
        <v>47.967479674796749</v>
      </c>
    </row>
    <row r="44" spans="2:9" s="16" customFormat="1" ht="46.5" customHeight="1" x14ac:dyDescent="0.2">
      <c r="B44" s="66">
        <v>6030</v>
      </c>
      <c r="C44" s="67" t="s">
        <v>94</v>
      </c>
      <c r="D44" s="68">
        <v>9541000</v>
      </c>
      <c r="E44" s="69">
        <v>5811450</v>
      </c>
      <c r="F44" s="69">
        <v>4140459.82</v>
      </c>
      <c r="G44" s="70">
        <f t="shared" si="2"/>
        <v>-1670990.1800000002</v>
      </c>
      <c r="H44" s="70">
        <f>IF(E44=0,0,F44/E44*100)</f>
        <v>71.246587684657015</v>
      </c>
      <c r="I44" s="70">
        <f t="shared" si="4"/>
        <v>43.396497432134993</v>
      </c>
    </row>
    <row r="45" spans="2:9" s="16" customFormat="1" ht="38.25" customHeight="1" x14ac:dyDescent="0.2">
      <c r="B45" s="66">
        <v>7130</v>
      </c>
      <c r="C45" s="67" t="s">
        <v>105</v>
      </c>
      <c r="D45" s="68">
        <v>120000</v>
      </c>
      <c r="E45" s="69">
        <v>0</v>
      </c>
      <c r="F45" s="69">
        <v>0</v>
      </c>
      <c r="G45" s="70">
        <f t="shared" si="2"/>
        <v>0</v>
      </c>
      <c r="H45" s="70">
        <f>IF(E45=0,0,F45/E45*100)</f>
        <v>0</v>
      </c>
      <c r="I45" s="70">
        <f t="shared" si="4"/>
        <v>0</v>
      </c>
    </row>
    <row r="46" spans="2:9" s="100" customFormat="1" ht="56.25" customHeight="1" x14ac:dyDescent="0.2">
      <c r="B46" s="66">
        <v>7461</v>
      </c>
      <c r="C46" s="78" t="s">
        <v>141</v>
      </c>
      <c r="D46" s="69">
        <v>986800</v>
      </c>
      <c r="E46" s="69">
        <v>986800</v>
      </c>
      <c r="F46" s="69">
        <v>248653.52</v>
      </c>
      <c r="G46" s="70">
        <f t="shared" si="2"/>
        <v>-738146.48</v>
      </c>
      <c r="H46" s="70">
        <f t="shared" ref="H46:H215" si="9">IF(E46=0,0,F46/E46*100)</f>
        <v>25.197965139845969</v>
      </c>
      <c r="I46" s="70">
        <f t="shared" si="4"/>
        <v>25.197965139845969</v>
      </c>
    </row>
    <row r="47" spans="2:9" s="100" customFormat="1" ht="48" customHeight="1" x14ac:dyDescent="0.2">
      <c r="B47" s="66">
        <v>7470</v>
      </c>
      <c r="C47" s="78" t="s">
        <v>142</v>
      </c>
      <c r="D47" s="69">
        <v>30000</v>
      </c>
      <c r="E47" s="69">
        <v>30000</v>
      </c>
      <c r="F47" s="69">
        <v>0</v>
      </c>
      <c r="G47" s="70">
        <f t="shared" si="2"/>
        <v>-30000</v>
      </c>
      <c r="H47" s="70">
        <f t="shared" si="9"/>
        <v>0</v>
      </c>
      <c r="I47" s="70">
        <f t="shared" si="4"/>
        <v>0</v>
      </c>
    </row>
    <row r="48" spans="2:9" s="16" customFormat="1" ht="46.5" customHeight="1" x14ac:dyDescent="0.2">
      <c r="B48" s="66">
        <v>7680</v>
      </c>
      <c r="C48" s="67" t="s">
        <v>95</v>
      </c>
      <c r="D48" s="68">
        <v>60000</v>
      </c>
      <c r="E48" s="69">
        <v>0</v>
      </c>
      <c r="F48" s="69">
        <v>0</v>
      </c>
      <c r="G48" s="70">
        <f t="shared" si="2"/>
        <v>0</v>
      </c>
      <c r="H48" s="70">
        <f t="shared" si="9"/>
        <v>0</v>
      </c>
      <c r="I48" s="70">
        <f t="shared" si="4"/>
        <v>0</v>
      </c>
    </row>
    <row r="49" spans="2:13" s="16" customFormat="1" ht="42" customHeight="1" x14ac:dyDescent="0.2">
      <c r="B49" s="66">
        <v>7693</v>
      </c>
      <c r="C49" s="67" t="s">
        <v>133</v>
      </c>
      <c r="D49" s="68">
        <v>147644.65</v>
      </c>
      <c r="E49" s="69">
        <v>147644.65</v>
      </c>
      <c r="F49" s="69">
        <v>147644.65</v>
      </c>
      <c r="G49" s="70">
        <f t="shared" si="2"/>
        <v>0</v>
      </c>
      <c r="H49" s="70">
        <f t="shared" si="9"/>
        <v>100</v>
      </c>
      <c r="I49" s="70">
        <f t="shared" si="4"/>
        <v>100</v>
      </c>
    </row>
    <row r="50" spans="2:13" s="16" customFormat="1" ht="42" customHeight="1" x14ac:dyDescent="0.2">
      <c r="B50" s="66">
        <v>8130</v>
      </c>
      <c r="C50" s="67" t="s">
        <v>193</v>
      </c>
      <c r="D50" s="68">
        <v>50000</v>
      </c>
      <c r="E50" s="69">
        <v>50000</v>
      </c>
      <c r="F50" s="69">
        <v>49786</v>
      </c>
      <c r="G50" s="70">
        <f t="shared" si="2"/>
        <v>-214</v>
      </c>
      <c r="H50" s="70">
        <f t="shared" si="9"/>
        <v>99.572000000000003</v>
      </c>
      <c r="I50" s="70">
        <f t="shared" si="4"/>
        <v>99.572000000000003</v>
      </c>
    </row>
    <row r="51" spans="2:13" s="16" customFormat="1" ht="56.25" customHeight="1" x14ac:dyDescent="0.2">
      <c r="B51" s="66">
        <v>8210</v>
      </c>
      <c r="C51" s="67" t="s">
        <v>134</v>
      </c>
      <c r="D51" s="68">
        <v>388250.26</v>
      </c>
      <c r="E51" s="69">
        <v>288250.26</v>
      </c>
      <c r="F51" s="69">
        <v>210149.31</v>
      </c>
      <c r="G51" s="70">
        <f t="shared" si="2"/>
        <v>-78100.950000000012</v>
      </c>
      <c r="H51" s="70">
        <f t="shared" si="9"/>
        <v>72.905158871322442</v>
      </c>
      <c r="I51" s="70">
        <f t="shared" si="4"/>
        <v>54.127281202593402</v>
      </c>
    </row>
    <row r="52" spans="2:13" s="16" customFormat="1" ht="42.75" customHeight="1" x14ac:dyDescent="0.2">
      <c r="B52" s="37" t="s">
        <v>106</v>
      </c>
      <c r="C52" s="38" t="s">
        <v>214</v>
      </c>
      <c r="D52" s="39">
        <f>D53+D69+D95+D104+D117+D132+D129+D84+D87+D108+D120</f>
        <v>174117752.25</v>
      </c>
      <c r="E52" s="39">
        <f t="shared" ref="E52:F52" si="10">E53+E69+E95+E104+E117+E132+E129+E84+E87+E108+E120</f>
        <v>53159931.25</v>
      </c>
      <c r="F52" s="39">
        <f t="shared" si="10"/>
        <v>39093070.170000002</v>
      </c>
      <c r="G52" s="39">
        <f t="shared" si="2"/>
        <v>-14066861.079999998</v>
      </c>
      <c r="H52" s="40">
        <f>IF(E52=0,0,F52/E52*100)</f>
        <v>73.538601820520597</v>
      </c>
      <c r="I52" s="40">
        <f t="shared" si="4"/>
        <v>22.452087546977854</v>
      </c>
      <c r="M52" s="105"/>
    </row>
    <row r="53" spans="2:13" s="16" customFormat="1" ht="31.5" customHeight="1" x14ac:dyDescent="0.2">
      <c r="B53" s="73" t="s">
        <v>73</v>
      </c>
      <c r="C53" s="47" t="s">
        <v>74</v>
      </c>
      <c r="D53" s="74">
        <f>D54+D55+D56+D57+D58+D59+D60+D61+D62+D63+D64+D65+D67+D66+D68</f>
        <v>23910149.43</v>
      </c>
      <c r="E53" s="74">
        <f t="shared" ref="E53:F53" si="11">E54+E55+E56+E57+E58+E59+E60+E61+E62+E63+E64+E65+E67+E66+E68</f>
        <v>9681549.4299999997</v>
      </c>
      <c r="F53" s="74">
        <f t="shared" si="11"/>
        <v>7063049.6299999999</v>
      </c>
      <c r="G53" s="74">
        <f>F53-E53</f>
        <v>-2618499.7999999998</v>
      </c>
      <c r="H53" s="70">
        <f t="shared" si="9"/>
        <v>72.953711397825288</v>
      </c>
      <c r="I53" s="70">
        <f t="shared" si="4"/>
        <v>29.539964401636116</v>
      </c>
    </row>
    <row r="54" spans="2:13" s="16" customFormat="1" ht="31.5" customHeight="1" x14ac:dyDescent="0.2">
      <c r="B54" s="41">
        <v>2111</v>
      </c>
      <c r="C54" s="42" t="s">
        <v>123</v>
      </c>
      <c r="D54" s="43">
        <v>16755000</v>
      </c>
      <c r="E54" s="43">
        <v>5095100</v>
      </c>
      <c r="F54" s="43">
        <v>4833693.47</v>
      </c>
      <c r="G54" s="74">
        <f t="shared" si="2"/>
        <v>-261406.53000000026</v>
      </c>
      <c r="H54" s="70">
        <f t="shared" si="9"/>
        <v>94.869452415065453</v>
      </c>
      <c r="I54" s="70">
        <f t="shared" si="4"/>
        <v>28.849259743360189</v>
      </c>
    </row>
    <row r="55" spans="2:13" s="16" customFormat="1" ht="31.5" customHeight="1" x14ac:dyDescent="0.2">
      <c r="B55" s="41">
        <v>2120</v>
      </c>
      <c r="C55" s="42" t="s">
        <v>124</v>
      </c>
      <c r="D55" s="43">
        <v>3686000</v>
      </c>
      <c r="E55" s="43">
        <v>1120800</v>
      </c>
      <c r="F55" s="43">
        <v>1008755.47</v>
      </c>
      <c r="G55" s="74">
        <f t="shared" si="2"/>
        <v>-112044.53000000003</v>
      </c>
      <c r="H55" s="70">
        <f t="shared" si="9"/>
        <v>90.003164703783014</v>
      </c>
      <c r="I55" s="70">
        <f t="shared" si="4"/>
        <v>27.367212967986976</v>
      </c>
    </row>
    <row r="56" spans="2:13" s="16" customFormat="1" ht="31.5" customHeight="1" x14ac:dyDescent="0.2">
      <c r="B56" s="41">
        <v>2210</v>
      </c>
      <c r="C56" s="42" t="s">
        <v>112</v>
      </c>
      <c r="D56" s="43">
        <v>78180</v>
      </c>
      <c r="E56" s="43">
        <v>76180</v>
      </c>
      <c r="F56" s="43">
        <v>14900.7</v>
      </c>
      <c r="G56" s="74">
        <f t="shared" si="2"/>
        <v>-61279.3</v>
      </c>
      <c r="H56" s="70">
        <f t="shared" si="9"/>
        <v>19.559858230506695</v>
      </c>
      <c r="I56" s="70">
        <f t="shared" si="4"/>
        <v>19.059478127398314</v>
      </c>
    </row>
    <row r="57" spans="2:13" s="16" customFormat="1" ht="31.5" customHeight="1" x14ac:dyDescent="0.2">
      <c r="B57" s="41">
        <v>2220</v>
      </c>
      <c r="C57" s="42" t="s">
        <v>135</v>
      </c>
      <c r="D57" s="43">
        <v>3400</v>
      </c>
      <c r="E57" s="43">
        <v>1900</v>
      </c>
      <c r="F57" s="43">
        <v>0</v>
      </c>
      <c r="G57" s="74">
        <f t="shared" si="2"/>
        <v>-1900</v>
      </c>
      <c r="H57" s="70">
        <f t="shared" si="9"/>
        <v>0</v>
      </c>
      <c r="I57" s="70">
        <f t="shared" si="4"/>
        <v>0</v>
      </c>
    </row>
    <row r="58" spans="2:13" s="16" customFormat="1" ht="31.5" customHeight="1" x14ac:dyDescent="0.2">
      <c r="B58" s="41">
        <v>2230</v>
      </c>
      <c r="C58" s="42" t="s">
        <v>114</v>
      </c>
      <c r="D58" s="43">
        <v>697022</v>
      </c>
      <c r="E58" s="43">
        <v>697022</v>
      </c>
      <c r="F58" s="43">
        <v>271371.03999999998</v>
      </c>
      <c r="G58" s="74">
        <f t="shared" si="2"/>
        <v>-425650.96</v>
      </c>
      <c r="H58" s="70">
        <f t="shared" si="9"/>
        <v>38.932923207588857</v>
      </c>
      <c r="I58" s="70">
        <f t="shared" si="4"/>
        <v>38.932923207588857</v>
      </c>
    </row>
    <row r="59" spans="2:13" s="16" customFormat="1" ht="31.5" customHeight="1" x14ac:dyDescent="0.2">
      <c r="B59" s="41">
        <v>2240</v>
      </c>
      <c r="C59" s="42" t="s">
        <v>115</v>
      </c>
      <c r="D59" s="43">
        <v>181747.43</v>
      </c>
      <c r="E59" s="43">
        <v>181747.43</v>
      </c>
      <c r="F59" s="43">
        <v>106441.99</v>
      </c>
      <c r="G59" s="74">
        <f t="shared" si="2"/>
        <v>-75305.439999999988</v>
      </c>
      <c r="H59" s="70">
        <f t="shared" si="9"/>
        <v>58.565884535478716</v>
      </c>
      <c r="I59" s="70">
        <f t="shared" si="4"/>
        <v>58.565884535478716</v>
      </c>
    </row>
    <row r="60" spans="2:13" s="16" customFormat="1" ht="31.5" customHeight="1" x14ac:dyDescent="0.2">
      <c r="B60" s="41">
        <v>2250</v>
      </c>
      <c r="C60" s="42" t="s">
        <v>125</v>
      </c>
      <c r="D60" s="43">
        <v>0</v>
      </c>
      <c r="E60" s="43">
        <v>0</v>
      </c>
      <c r="F60" s="43">
        <v>0</v>
      </c>
      <c r="G60" s="74">
        <f t="shared" si="2"/>
        <v>0</v>
      </c>
      <c r="H60" s="70">
        <f t="shared" si="9"/>
        <v>0</v>
      </c>
      <c r="I60" s="70">
        <f t="shared" si="4"/>
        <v>0</v>
      </c>
    </row>
    <row r="61" spans="2:13" s="16" customFormat="1" ht="31.5" customHeight="1" x14ac:dyDescent="0.2">
      <c r="B61" s="41">
        <v>2271</v>
      </c>
      <c r="C61" s="42" t="s">
        <v>126</v>
      </c>
      <c r="D61" s="43">
        <v>1068642</v>
      </c>
      <c r="E61" s="43">
        <v>1068642</v>
      </c>
      <c r="F61" s="43">
        <v>385461.05</v>
      </c>
      <c r="G61" s="74">
        <f t="shared" si="2"/>
        <v>-683180.95</v>
      </c>
      <c r="H61" s="70">
        <f t="shared" si="9"/>
        <v>36.070175980356382</v>
      </c>
      <c r="I61" s="70">
        <f t="shared" si="4"/>
        <v>36.070175980356382</v>
      </c>
    </row>
    <row r="62" spans="2:13" s="16" customFormat="1" ht="31.5" customHeight="1" x14ac:dyDescent="0.2">
      <c r="B62" s="41">
        <v>2272</v>
      </c>
      <c r="C62" s="42" t="s">
        <v>127</v>
      </c>
      <c r="D62" s="43">
        <v>66964</v>
      </c>
      <c r="E62" s="43">
        <v>66964</v>
      </c>
      <c r="F62" s="43">
        <v>26781.33</v>
      </c>
      <c r="G62" s="74">
        <f t="shared" si="2"/>
        <v>-40182.67</v>
      </c>
      <c r="H62" s="70">
        <f t="shared" si="9"/>
        <v>39.993623439460016</v>
      </c>
      <c r="I62" s="70">
        <f t="shared" si="4"/>
        <v>39.993623439460016</v>
      </c>
    </row>
    <row r="63" spans="2:13" s="16" customFormat="1" ht="31.5" customHeight="1" x14ac:dyDescent="0.2">
      <c r="B63" s="41">
        <v>2273</v>
      </c>
      <c r="C63" s="42" t="s">
        <v>128</v>
      </c>
      <c r="D63" s="43">
        <v>686301</v>
      </c>
      <c r="E63" s="43">
        <v>686301</v>
      </c>
      <c r="F63" s="43">
        <v>154596.35999999999</v>
      </c>
      <c r="G63" s="74">
        <f t="shared" si="2"/>
        <v>-531704.64</v>
      </c>
      <c r="H63" s="70">
        <f t="shared" si="9"/>
        <v>22.526028666722034</v>
      </c>
      <c r="I63" s="70">
        <f t="shared" si="4"/>
        <v>22.526028666722034</v>
      </c>
    </row>
    <row r="64" spans="2:13" s="16" customFormat="1" ht="31.5" customHeight="1" x14ac:dyDescent="0.2">
      <c r="B64" s="41">
        <v>2274</v>
      </c>
      <c r="C64" s="42" t="s">
        <v>129</v>
      </c>
      <c r="D64" s="43">
        <v>573954.92000000004</v>
      </c>
      <c r="E64" s="43">
        <v>573954.92000000004</v>
      </c>
      <c r="F64" s="43">
        <v>234440.8</v>
      </c>
      <c r="G64" s="74">
        <f t="shared" si="2"/>
        <v>-339514.12000000005</v>
      </c>
      <c r="H64" s="70">
        <f t="shared" si="9"/>
        <v>40.846552896523647</v>
      </c>
      <c r="I64" s="70">
        <f t="shared" si="4"/>
        <v>40.846552896523647</v>
      </c>
    </row>
    <row r="65" spans="2:9" s="16" customFormat="1" ht="38.25" customHeight="1" x14ac:dyDescent="0.2">
      <c r="B65" s="41">
        <v>2275</v>
      </c>
      <c r="C65" s="42" t="s">
        <v>130</v>
      </c>
      <c r="D65" s="43">
        <v>29164</v>
      </c>
      <c r="E65" s="43">
        <v>29164</v>
      </c>
      <c r="F65" s="43">
        <v>9163.8799999999992</v>
      </c>
      <c r="G65" s="74">
        <f t="shared" si="2"/>
        <v>-20000.120000000003</v>
      </c>
      <c r="H65" s="70">
        <f t="shared" si="9"/>
        <v>31.421890001371551</v>
      </c>
      <c r="I65" s="70">
        <f t="shared" si="4"/>
        <v>31.421890001371551</v>
      </c>
    </row>
    <row r="66" spans="2:9" s="16" customFormat="1" ht="38.25" customHeight="1" x14ac:dyDescent="0.2">
      <c r="B66" s="41">
        <v>2276</v>
      </c>
      <c r="C66" s="42" t="s">
        <v>194</v>
      </c>
      <c r="D66" s="43">
        <v>78532.08</v>
      </c>
      <c r="E66" s="43">
        <v>78532.08</v>
      </c>
      <c r="F66" s="43">
        <v>14290.34</v>
      </c>
      <c r="G66" s="74">
        <f t="shared" si="2"/>
        <v>-64241.740000000005</v>
      </c>
      <c r="H66" s="70">
        <f t="shared" si="9"/>
        <v>18.196818421210796</v>
      </c>
      <c r="I66" s="70">
        <f t="shared" si="4"/>
        <v>18.196818421210796</v>
      </c>
    </row>
    <row r="67" spans="2:9" s="16" customFormat="1" ht="66" customHeight="1" x14ac:dyDescent="0.2">
      <c r="B67" s="41">
        <v>2282</v>
      </c>
      <c r="C67" s="42" t="s">
        <v>113</v>
      </c>
      <c r="D67" s="43">
        <v>2088</v>
      </c>
      <c r="E67" s="43">
        <v>2088</v>
      </c>
      <c r="F67" s="43"/>
      <c r="G67" s="74">
        <f t="shared" si="2"/>
        <v>-2088</v>
      </c>
      <c r="H67" s="70">
        <f t="shared" si="9"/>
        <v>0</v>
      </c>
      <c r="I67" s="70">
        <f t="shared" si="4"/>
        <v>0</v>
      </c>
    </row>
    <row r="68" spans="2:9" s="16" customFormat="1" ht="66" customHeight="1" x14ac:dyDescent="0.2">
      <c r="B68" s="41">
        <v>2800</v>
      </c>
      <c r="C68" s="42" t="s">
        <v>131</v>
      </c>
      <c r="D68" s="43">
        <v>3154</v>
      </c>
      <c r="E68" s="43">
        <v>3154</v>
      </c>
      <c r="F68" s="43">
        <v>3153.2</v>
      </c>
      <c r="G68" s="74">
        <f t="shared" si="2"/>
        <v>-0.8000000000001819</v>
      </c>
      <c r="H68" s="70">
        <f t="shared" si="9"/>
        <v>99.974635383639821</v>
      </c>
      <c r="I68" s="70">
        <f t="shared" si="4"/>
        <v>99.974635383639821</v>
      </c>
    </row>
    <row r="69" spans="2:9" s="16" customFormat="1" ht="109.5" customHeight="1" x14ac:dyDescent="0.2">
      <c r="B69" s="73" t="s">
        <v>195</v>
      </c>
      <c r="C69" s="47" t="s">
        <v>196</v>
      </c>
      <c r="D69" s="74">
        <f>D70+D71+D72+D73+D74+D75+D76+D77+D78+D79+D80+D82+D83+D81</f>
        <v>39035483.82</v>
      </c>
      <c r="E69" s="74">
        <f t="shared" ref="E69:F69" si="12">E70+E71+E72+E73+E74+E75+E76+E77+E78+E79+E80+E82+E83+E81</f>
        <v>18194883.82</v>
      </c>
      <c r="F69" s="74">
        <f t="shared" si="12"/>
        <v>8806312.5699999984</v>
      </c>
      <c r="G69" s="74">
        <f t="shared" si="2"/>
        <v>-9388571.2500000019</v>
      </c>
      <c r="H69" s="70">
        <f>IF(E69=0,0,F69/E69*100)</f>
        <v>48.39993845039016</v>
      </c>
      <c r="I69" s="70">
        <f t="shared" si="4"/>
        <v>22.559762831703512</v>
      </c>
    </row>
    <row r="70" spans="2:9" s="16" customFormat="1" ht="38.25" customHeight="1" x14ac:dyDescent="0.2">
      <c r="B70" s="41">
        <v>2111</v>
      </c>
      <c r="C70" s="42" t="s">
        <v>123</v>
      </c>
      <c r="D70" s="43">
        <v>23626800</v>
      </c>
      <c r="E70" s="43">
        <v>7180000</v>
      </c>
      <c r="F70" s="43">
        <v>5523513</v>
      </c>
      <c r="G70" s="74">
        <f t="shared" si="2"/>
        <v>-1656487</v>
      </c>
      <c r="H70" s="70">
        <f t="shared" ref="H70:H94" si="13">IF(E70=0,0,F70/E70*100)</f>
        <v>76.929150417827302</v>
      </c>
      <c r="I70" s="70">
        <f t="shared" si="4"/>
        <v>23.378168012595864</v>
      </c>
    </row>
    <row r="71" spans="2:9" s="16" customFormat="1" ht="42" customHeight="1" x14ac:dyDescent="0.2">
      <c r="B71" s="41">
        <v>2120</v>
      </c>
      <c r="C71" s="42" t="s">
        <v>124</v>
      </c>
      <c r="D71" s="43">
        <v>5197400</v>
      </c>
      <c r="E71" s="43">
        <v>1579600</v>
      </c>
      <c r="F71" s="43">
        <v>1222258.2</v>
      </c>
      <c r="G71" s="74">
        <f t="shared" si="2"/>
        <v>-357341.80000000005</v>
      </c>
      <c r="H71" s="70">
        <f t="shared" si="13"/>
        <v>77.377703216004051</v>
      </c>
      <c r="I71" s="70">
        <f t="shared" si="4"/>
        <v>23.516723746488626</v>
      </c>
    </row>
    <row r="72" spans="2:9" s="16" customFormat="1" ht="46.5" customHeight="1" x14ac:dyDescent="0.2">
      <c r="B72" s="41">
        <v>2210</v>
      </c>
      <c r="C72" s="42" t="s">
        <v>112</v>
      </c>
      <c r="D72" s="43">
        <v>297038</v>
      </c>
      <c r="E72" s="43">
        <v>221038</v>
      </c>
      <c r="F72" s="43">
        <v>87606</v>
      </c>
      <c r="G72" s="74">
        <f t="shared" si="2"/>
        <v>-133432</v>
      </c>
      <c r="H72" s="70">
        <f t="shared" si="13"/>
        <v>39.633909101602441</v>
      </c>
      <c r="I72" s="70">
        <f t="shared" si="4"/>
        <v>29.493196156720693</v>
      </c>
    </row>
    <row r="73" spans="2:9" s="16" customFormat="1" ht="37.5" customHeight="1" x14ac:dyDescent="0.2">
      <c r="B73" s="41">
        <v>2230</v>
      </c>
      <c r="C73" s="42" t="s">
        <v>114</v>
      </c>
      <c r="D73" s="43">
        <v>790000</v>
      </c>
      <c r="E73" s="43">
        <v>790000</v>
      </c>
      <c r="F73" s="43">
        <v>235582.83</v>
      </c>
      <c r="G73" s="74">
        <f t="shared" si="2"/>
        <v>-554417.17000000004</v>
      </c>
      <c r="H73" s="70">
        <f t="shared" si="13"/>
        <v>29.820611392405063</v>
      </c>
      <c r="I73" s="70">
        <f t="shared" si="4"/>
        <v>29.820611392405063</v>
      </c>
    </row>
    <row r="74" spans="2:9" s="16" customFormat="1" ht="42" customHeight="1" x14ac:dyDescent="0.2">
      <c r="B74" s="41">
        <v>2240</v>
      </c>
      <c r="C74" s="42" t="s">
        <v>115</v>
      </c>
      <c r="D74" s="43">
        <v>1012523.82</v>
      </c>
      <c r="E74" s="43">
        <v>312523.82</v>
      </c>
      <c r="F74" s="43">
        <v>106059.76</v>
      </c>
      <c r="G74" s="74">
        <f>F74-E74</f>
        <v>-206464.06</v>
      </c>
      <c r="H74" s="70">
        <f t="shared" si="13"/>
        <v>33.936536421447812</v>
      </c>
      <c r="I74" s="70">
        <f t="shared" si="4"/>
        <v>10.474791595520193</v>
      </c>
    </row>
    <row r="75" spans="2:9" s="16" customFormat="1" ht="37.5" customHeight="1" x14ac:dyDescent="0.2">
      <c r="B75" s="41">
        <v>2250</v>
      </c>
      <c r="C75" s="42" t="s">
        <v>125</v>
      </c>
      <c r="D75" s="43">
        <v>35000</v>
      </c>
      <c r="E75" s="43">
        <v>35000</v>
      </c>
      <c r="F75" s="43">
        <v>2436.42</v>
      </c>
      <c r="G75" s="74">
        <f t="shared" si="2"/>
        <v>-32563.58</v>
      </c>
      <c r="H75" s="70">
        <f t="shared" si="13"/>
        <v>6.9612000000000007</v>
      </c>
      <c r="I75" s="70">
        <f t="shared" si="4"/>
        <v>6.9612000000000007</v>
      </c>
    </row>
    <row r="76" spans="2:9" s="16" customFormat="1" ht="36.75" customHeight="1" x14ac:dyDescent="0.2">
      <c r="B76" s="41">
        <v>2271</v>
      </c>
      <c r="C76" s="42" t="s">
        <v>126</v>
      </c>
      <c r="D76" s="43">
        <v>4816487</v>
      </c>
      <c r="E76" s="43">
        <v>4816487</v>
      </c>
      <c r="F76" s="43">
        <v>741453.83</v>
      </c>
      <c r="G76" s="74">
        <f t="shared" si="2"/>
        <v>-4075033.17</v>
      </c>
      <c r="H76" s="70">
        <f t="shared" si="13"/>
        <v>15.394079336246522</v>
      </c>
      <c r="I76" s="70">
        <f t="shared" si="4"/>
        <v>15.394079336246522</v>
      </c>
    </row>
    <row r="77" spans="2:9" s="16" customFormat="1" ht="40.5" customHeight="1" x14ac:dyDescent="0.2">
      <c r="B77" s="41">
        <v>2272</v>
      </c>
      <c r="C77" s="42" t="s">
        <v>127</v>
      </c>
      <c r="D77" s="43">
        <v>95119</v>
      </c>
      <c r="E77" s="43">
        <v>95119</v>
      </c>
      <c r="F77" s="43">
        <v>29706.14</v>
      </c>
      <c r="G77" s="74">
        <f t="shared" si="2"/>
        <v>-65412.86</v>
      </c>
      <c r="H77" s="70">
        <f t="shared" si="13"/>
        <v>31.230500741176844</v>
      </c>
      <c r="I77" s="70">
        <f t="shared" si="4"/>
        <v>31.230500741176844</v>
      </c>
    </row>
    <row r="78" spans="2:9" s="16" customFormat="1" ht="42" customHeight="1" x14ac:dyDescent="0.2">
      <c r="B78" s="41">
        <v>2273</v>
      </c>
      <c r="C78" s="42" t="s">
        <v>128</v>
      </c>
      <c r="D78" s="43">
        <v>1291283</v>
      </c>
      <c r="E78" s="43">
        <v>1291283</v>
      </c>
      <c r="F78" s="43">
        <v>209082.56</v>
      </c>
      <c r="G78" s="74">
        <f t="shared" si="2"/>
        <v>-1082200.44</v>
      </c>
      <c r="H78" s="70">
        <f t="shared" si="13"/>
        <v>16.191846403925396</v>
      </c>
      <c r="I78" s="70">
        <f t="shared" si="4"/>
        <v>16.191846403925396</v>
      </c>
    </row>
    <row r="79" spans="2:9" s="16" customFormat="1" ht="42" customHeight="1" x14ac:dyDescent="0.2">
      <c r="B79" s="41">
        <v>2274</v>
      </c>
      <c r="C79" s="42" t="s">
        <v>129</v>
      </c>
      <c r="D79" s="43">
        <v>1235618</v>
      </c>
      <c r="E79" s="43">
        <v>1235618</v>
      </c>
      <c r="F79" s="43">
        <v>399199.33</v>
      </c>
      <c r="G79" s="74">
        <f t="shared" si="2"/>
        <v>-836418.66999999993</v>
      </c>
      <c r="H79" s="70">
        <f t="shared" si="13"/>
        <v>32.307665475899512</v>
      </c>
      <c r="I79" s="70">
        <f t="shared" si="4"/>
        <v>32.307665475899512</v>
      </c>
    </row>
    <row r="80" spans="2:9" s="16" customFormat="1" ht="51" customHeight="1" x14ac:dyDescent="0.2">
      <c r="B80" s="41">
        <v>2275</v>
      </c>
      <c r="C80" s="42" t="s">
        <v>130</v>
      </c>
      <c r="D80" s="43">
        <v>310926</v>
      </c>
      <c r="E80" s="43">
        <v>310926</v>
      </c>
      <c r="F80" s="43">
        <v>180198.07</v>
      </c>
      <c r="G80" s="74">
        <f t="shared" si="2"/>
        <v>-130727.93</v>
      </c>
      <c r="H80" s="70">
        <f t="shared" si="13"/>
        <v>57.955291612795335</v>
      </c>
      <c r="I80" s="70">
        <f t="shared" si="4"/>
        <v>57.955291612795335</v>
      </c>
    </row>
    <row r="81" spans="2:9" s="16" customFormat="1" ht="51" customHeight="1" x14ac:dyDescent="0.2">
      <c r="B81" s="41">
        <v>2276</v>
      </c>
      <c r="C81" s="42" t="s">
        <v>194</v>
      </c>
      <c r="D81" s="43">
        <v>291067</v>
      </c>
      <c r="E81" s="43">
        <v>291067</v>
      </c>
      <c r="F81" s="43">
        <v>37867.199999999997</v>
      </c>
      <c r="G81" s="74">
        <f t="shared" si="2"/>
        <v>-253199.8</v>
      </c>
      <c r="H81" s="70">
        <f t="shared" si="13"/>
        <v>13.00978812438373</v>
      </c>
      <c r="I81" s="70">
        <f t="shared" si="4"/>
        <v>13.00978812438373</v>
      </c>
    </row>
    <row r="82" spans="2:9" s="16" customFormat="1" ht="62.25" customHeight="1" x14ac:dyDescent="0.2">
      <c r="B82" s="41">
        <v>2282</v>
      </c>
      <c r="C82" s="42" t="s">
        <v>113</v>
      </c>
      <c r="D82" s="43">
        <v>4872</v>
      </c>
      <c r="E82" s="43">
        <v>4872</v>
      </c>
      <c r="F82" s="43">
        <v>0</v>
      </c>
      <c r="G82" s="74">
        <f t="shared" si="2"/>
        <v>-4872</v>
      </c>
      <c r="H82" s="70">
        <f t="shared" si="13"/>
        <v>0</v>
      </c>
      <c r="I82" s="70">
        <f t="shared" si="4"/>
        <v>0</v>
      </c>
    </row>
    <row r="83" spans="2:9" s="16" customFormat="1" ht="44.25" customHeight="1" x14ac:dyDescent="0.2">
      <c r="B83" s="41">
        <v>2800</v>
      </c>
      <c r="C83" s="42" t="s">
        <v>131</v>
      </c>
      <c r="D83" s="43">
        <v>31350</v>
      </c>
      <c r="E83" s="43">
        <v>31350</v>
      </c>
      <c r="F83" s="43">
        <v>31349.23</v>
      </c>
      <c r="G83" s="74">
        <f t="shared" si="2"/>
        <v>-0.77000000000043656</v>
      </c>
      <c r="H83" s="70">
        <f t="shared" si="13"/>
        <v>99.997543859649113</v>
      </c>
      <c r="I83" s="70">
        <f t="shared" si="4"/>
        <v>99.997543859649113</v>
      </c>
    </row>
    <row r="84" spans="2:9" s="16" customFormat="1" ht="44.25" customHeight="1" x14ac:dyDescent="0.2">
      <c r="B84" s="73">
        <v>1031</v>
      </c>
      <c r="C84" s="47" t="s">
        <v>196</v>
      </c>
      <c r="D84" s="74">
        <f>D85+D86</f>
        <v>98194200</v>
      </c>
      <c r="E84" s="74">
        <f t="shared" ref="E84:F84" si="14">E85+E86</f>
        <v>20738400</v>
      </c>
      <c r="F84" s="74">
        <f t="shared" si="14"/>
        <v>20738400</v>
      </c>
      <c r="G84" s="74">
        <f t="shared" si="2"/>
        <v>0</v>
      </c>
      <c r="H84" s="70">
        <f t="shared" si="13"/>
        <v>100</v>
      </c>
      <c r="I84" s="70">
        <f t="shared" si="4"/>
        <v>21.119781005395431</v>
      </c>
    </row>
    <row r="85" spans="2:9" s="16" customFormat="1" ht="44.25" customHeight="1" x14ac:dyDescent="0.2">
      <c r="B85" s="41">
        <v>2111</v>
      </c>
      <c r="C85" s="42" t="s">
        <v>123</v>
      </c>
      <c r="D85" s="43">
        <v>80486900</v>
      </c>
      <c r="E85" s="43">
        <v>16998600</v>
      </c>
      <c r="F85" s="43">
        <v>16998600</v>
      </c>
      <c r="G85" s="74">
        <f t="shared" si="2"/>
        <v>0</v>
      </c>
      <c r="H85" s="70">
        <f t="shared" si="13"/>
        <v>100</v>
      </c>
      <c r="I85" s="70">
        <f t="shared" si="4"/>
        <v>21.119710164014268</v>
      </c>
    </row>
    <row r="86" spans="2:9" s="16" customFormat="1" ht="44.25" customHeight="1" x14ac:dyDescent="0.2">
      <c r="B86" s="41">
        <v>2120</v>
      </c>
      <c r="C86" s="42" t="s">
        <v>124</v>
      </c>
      <c r="D86" s="43">
        <v>17707300</v>
      </c>
      <c r="E86" s="43">
        <v>3739800</v>
      </c>
      <c r="F86" s="43">
        <v>3739800</v>
      </c>
      <c r="G86" s="74">
        <f t="shared" si="2"/>
        <v>0</v>
      </c>
      <c r="H86" s="70">
        <f t="shared" si="13"/>
        <v>100</v>
      </c>
      <c r="I86" s="70">
        <f t="shared" si="4"/>
        <v>21.120103008363785</v>
      </c>
    </row>
    <row r="87" spans="2:9" s="16" customFormat="1" ht="74.25" customHeight="1" x14ac:dyDescent="0.2">
      <c r="B87" s="73">
        <v>1070</v>
      </c>
      <c r="C87" s="47" t="s">
        <v>197</v>
      </c>
      <c r="D87" s="74">
        <f>D88+D89+D90+D91+D92+D93+D94</f>
        <v>2222600</v>
      </c>
      <c r="E87" s="74">
        <f t="shared" ref="E87:F87" si="15">E88+E89+E90+E91+E92+E93+E94</f>
        <v>840400</v>
      </c>
      <c r="F87" s="74">
        <f t="shared" si="15"/>
        <v>543069.67000000016</v>
      </c>
      <c r="G87" s="74">
        <f t="shared" si="2"/>
        <v>-297330.32999999984</v>
      </c>
      <c r="H87" s="70">
        <f t="shared" si="13"/>
        <v>64.620379581151852</v>
      </c>
      <c r="I87" s="70">
        <f t="shared" si="4"/>
        <v>24.433981373166567</v>
      </c>
    </row>
    <row r="88" spans="2:9" s="16" customFormat="1" ht="44.25" customHeight="1" x14ac:dyDescent="0.2">
      <c r="B88" s="41">
        <v>2111</v>
      </c>
      <c r="C88" s="42" t="s">
        <v>123</v>
      </c>
      <c r="D88" s="43">
        <v>1658000</v>
      </c>
      <c r="E88" s="43">
        <v>525000</v>
      </c>
      <c r="F88" s="43">
        <v>383252.21</v>
      </c>
      <c r="G88" s="74">
        <f t="shared" si="2"/>
        <v>-141747.78999999998</v>
      </c>
      <c r="H88" s="70">
        <f t="shared" si="13"/>
        <v>73.000420952380949</v>
      </c>
      <c r="I88" s="70">
        <f t="shared" si="4"/>
        <v>23.115332328106152</v>
      </c>
    </row>
    <row r="89" spans="2:9" s="16" customFormat="1" ht="44.25" customHeight="1" x14ac:dyDescent="0.2">
      <c r="B89" s="41">
        <v>2120</v>
      </c>
      <c r="C89" s="42" t="s">
        <v>124</v>
      </c>
      <c r="D89" s="43">
        <v>364700</v>
      </c>
      <c r="E89" s="43">
        <v>115500</v>
      </c>
      <c r="F89" s="43">
        <v>77750.509999999995</v>
      </c>
      <c r="G89" s="74">
        <f t="shared" si="2"/>
        <v>-37749.490000000005</v>
      </c>
      <c r="H89" s="70">
        <f t="shared" si="13"/>
        <v>67.316458874458874</v>
      </c>
      <c r="I89" s="70">
        <f t="shared" si="4"/>
        <v>21.319032081162597</v>
      </c>
    </row>
    <row r="90" spans="2:9" s="16" customFormat="1" ht="44.25" customHeight="1" x14ac:dyDescent="0.2">
      <c r="B90" s="41">
        <v>2240</v>
      </c>
      <c r="C90" s="42" t="s">
        <v>115</v>
      </c>
      <c r="D90" s="43">
        <v>619</v>
      </c>
      <c r="E90" s="43">
        <v>619</v>
      </c>
      <c r="F90" s="43">
        <v>461.03</v>
      </c>
      <c r="G90" s="74">
        <f t="shared" si="2"/>
        <v>-157.97000000000003</v>
      </c>
      <c r="H90" s="70">
        <f t="shared" si="13"/>
        <v>74.479806138933753</v>
      </c>
      <c r="I90" s="70">
        <f t="shared" si="4"/>
        <v>74.479806138933753</v>
      </c>
    </row>
    <row r="91" spans="2:9" s="16" customFormat="1" ht="44.25" customHeight="1" x14ac:dyDescent="0.2">
      <c r="B91" s="41">
        <v>2250</v>
      </c>
      <c r="C91" s="42" t="s">
        <v>125</v>
      </c>
      <c r="D91" s="43">
        <v>1281</v>
      </c>
      <c r="E91" s="43">
        <v>1281</v>
      </c>
      <c r="F91" s="43">
        <v>0</v>
      </c>
      <c r="G91" s="74">
        <f t="shared" si="2"/>
        <v>-1281</v>
      </c>
      <c r="H91" s="70">
        <f t="shared" si="13"/>
        <v>0</v>
      </c>
      <c r="I91" s="70">
        <f t="shared" si="4"/>
        <v>0</v>
      </c>
    </row>
    <row r="92" spans="2:9" s="16" customFormat="1" ht="44.25" customHeight="1" x14ac:dyDescent="0.2">
      <c r="B92" s="41">
        <v>2271</v>
      </c>
      <c r="C92" s="42" t="s">
        <v>126</v>
      </c>
      <c r="D92" s="43">
        <v>184368</v>
      </c>
      <c r="E92" s="43">
        <v>184368</v>
      </c>
      <c r="F92" s="43">
        <v>78253.740000000005</v>
      </c>
      <c r="G92" s="74">
        <f t="shared" si="2"/>
        <v>-106114.26</v>
      </c>
      <c r="H92" s="70">
        <f t="shared" si="13"/>
        <v>42.444317885967195</v>
      </c>
      <c r="I92" s="70">
        <f t="shared" si="4"/>
        <v>42.444317885967195</v>
      </c>
    </row>
    <row r="93" spans="2:9" s="16" customFormat="1" ht="44.25" customHeight="1" x14ac:dyDescent="0.2">
      <c r="B93" s="41">
        <v>2272</v>
      </c>
      <c r="C93" s="42" t="s">
        <v>127</v>
      </c>
      <c r="D93" s="43">
        <v>1932</v>
      </c>
      <c r="E93" s="43">
        <v>1932</v>
      </c>
      <c r="F93" s="43">
        <v>1260</v>
      </c>
      <c r="G93" s="74">
        <f t="shared" si="2"/>
        <v>-672</v>
      </c>
      <c r="H93" s="70">
        <f t="shared" si="13"/>
        <v>65.217391304347828</v>
      </c>
      <c r="I93" s="70">
        <f t="shared" si="4"/>
        <v>65.217391304347828</v>
      </c>
    </row>
    <row r="94" spans="2:9" s="16" customFormat="1" ht="44.25" customHeight="1" x14ac:dyDescent="0.2">
      <c r="B94" s="41">
        <v>2273</v>
      </c>
      <c r="C94" s="42" t="s">
        <v>128</v>
      </c>
      <c r="D94" s="43">
        <v>11700</v>
      </c>
      <c r="E94" s="43">
        <v>11700</v>
      </c>
      <c r="F94" s="43">
        <v>2092.1799999999998</v>
      </c>
      <c r="G94" s="74">
        <f t="shared" si="2"/>
        <v>-9607.82</v>
      </c>
      <c r="H94" s="70">
        <f t="shared" si="13"/>
        <v>17.88188034188034</v>
      </c>
      <c r="I94" s="70">
        <f t="shared" si="4"/>
        <v>17.88188034188034</v>
      </c>
    </row>
    <row r="95" spans="2:9" s="16" customFormat="1" ht="67.5" customHeight="1" x14ac:dyDescent="0.2">
      <c r="B95" s="73">
        <v>1141</v>
      </c>
      <c r="C95" s="47" t="s">
        <v>107</v>
      </c>
      <c r="D95" s="74">
        <f>D96+D97+D98+D99+D100+D101+D102+D103</f>
        <v>4480501</v>
      </c>
      <c r="E95" s="74">
        <f t="shared" ref="E95:F95" si="16">E96+E97+E98+E99+E100+E101+E102+E103</f>
        <v>1573601</v>
      </c>
      <c r="F95" s="74">
        <f t="shared" si="16"/>
        <v>861338.78</v>
      </c>
      <c r="G95" s="74">
        <f t="shared" si="2"/>
        <v>-712262.22</v>
      </c>
      <c r="H95" s="70">
        <f t="shared" si="9"/>
        <v>54.736796684801291</v>
      </c>
      <c r="I95" s="70">
        <f t="shared" si="4"/>
        <v>19.224162208645865</v>
      </c>
    </row>
    <row r="96" spans="2:9" s="16" customFormat="1" ht="31.5" customHeight="1" x14ac:dyDescent="0.2">
      <c r="B96" s="41">
        <v>2111</v>
      </c>
      <c r="C96" s="42" t="s">
        <v>123</v>
      </c>
      <c r="D96" s="43">
        <v>3187200</v>
      </c>
      <c r="E96" s="43">
        <v>804000</v>
      </c>
      <c r="F96" s="43">
        <v>587670.13</v>
      </c>
      <c r="G96" s="74">
        <f t="shared" si="2"/>
        <v>-216329.87</v>
      </c>
      <c r="H96" s="70">
        <f t="shared" si="9"/>
        <v>73.093299751243777</v>
      </c>
      <c r="I96" s="70">
        <f t="shared" si="4"/>
        <v>18.4384453438755</v>
      </c>
    </row>
    <row r="97" spans="2:9" s="16" customFormat="1" ht="42.75" customHeight="1" x14ac:dyDescent="0.2">
      <c r="B97" s="41">
        <v>2120</v>
      </c>
      <c r="C97" s="42" t="s">
        <v>124</v>
      </c>
      <c r="D97" s="43">
        <v>700400</v>
      </c>
      <c r="E97" s="43">
        <v>176700</v>
      </c>
      <c r="F97" s="43">
        <v>132828.49</v>
      </c>
      <c r="G97" s="74">
        <f t="shared" si="2"/>
        <v>-43871.510000000009</v>
      </c>
      <c r="H97" s="70">
        <f t="shared" si="9"/>
        <v>75.171754385964903</v>
      </c>
      <c r="I97" s="70">
        <f t="shared" si="4"/>
        <v>18.964661621930322</v>
      </c>
    </row>
    <row r="98" spans="2:9" s="16" customFormat="1" ht="47.25" customHeight="1" x14ac:dyDescent="0.2">
      <c r="B98" s="41">
        <v>2210</v>
      </c>
      <c r="C98" s="42" t="s">
        <v>112</v>
      </c>
      <c r="D98" s="43">
        <v>430301</v>
      </c>
      <c r="E98" s="43">
        <v>430301</v>
      </c>
      <c r="F98" s="43">
        <v>123086.32</v>
      </c>
      <c r="G98" s="74">
        <f t="shared" si="2"/>
        <v>-307214.68</v>
      </c>
      <c r="H98" s="70">
        <f t="shared" si="9"/>
        <v>28.604702289792495</v>
      </c>
      <c r="I98" s="70">
        <f t="shared" si="4"/>
        <v>28.604702289792495</v>
      </c>
    </row>
    <row r="99" spans="2:9" s="16" customFormat="1" ht="37.5" customHeight="1" x14ac:dyDescent="0.2">
      <c r="B99" s="41">
        <v>2240</v>
      </c>
      <c r="C99" s="42" t="s">
        <v>115</v>
      </c>
      <c r="D99" s="43">
        <v>87800</v>
      </c>
      <c r="E99" s="43">
        <v>87800</v>
      </c>
      <c r="F99" s="43">
        <v>7631.55</v>
      </c>
      <c r="G99" s="74">
        <f t="shared" si="2"/>
        <v>-80168.45</v>
      </c>
      <c r="H99" s="70">
        <f t="shared" si="9"/>
        <v>8.6919703872437353</v>
      </c>
      <c r="I99" s="70">
        <f t="shared" si="4"/>
        <v>8.6919703872437353</v>
      </c>
    </row>
    <row r="100" spans="2:9" s="16" customFormat="1" ht="47.25" customHeight="1" x14ac:dyDescent="0.2">
      <c r="B100" s="41">
        <v>2250</v>
      </c>
      <c r="C100" s="42" t="s">
        <v>125</v>
      </c>
      <c r="D100" s="43">
        <v>2000</v>
      </c>
      <c r="E100" s="43">
        <v>2000</v>
      </c>
      <c r="F100" s="43">
        <v>600</v>
      </c>
      <c r="G100" s="74">
        <f t="shared" si="2"/>
        <v>-1400</v>
      </c>
      <c r="H100" s="70">
        <f t="shared" si="9"/>
        <v>30</v>
      </c>
      <c r="I100" s="70">
        <f t="shared" si="4"/>
        <v>30</v>
      </c>
    </row>
    <row r="101" spans="2:9" s="16" customFormat="1" ht="37.5" customHeight="1" x14ac:dyDescent="0.2">
      <c r="B101" s="41">
        <v>2271</v>
      </c>
      <c r="C101" s="42" t="s">
        <v>126</v>
      </c>
      <c r="D101" s="43">
        <v>48600</v>
      </c>
      <c r="E101" s="43">
        <v>48600</v>
      </c>
      <c r="F101" s="43">
        <v>9522.2900000000009</v>
      </c>
      <c r="G101" s="74">
        <f t="shared" si="2"/>
        <v>-39077.71</v>
      </c>
      <c r="H101" s="70">
        <f t="shared" si="9"/>
        <v>19.593189300411524</v>
      </c>
      <c r="I101" s="70">
        <f t="shared" si="4"/>
        <v>19.593189300411524</v>
      </c>
    </row>
    <row r="102" spans="2:9" s="16" customFormat="1" ht="45" customHeight="1" x14ac:dyDescent="0.2">
      <c r="B102" s="41">
        <v>2272</v>
      </c>
      <c r="C102" s="42" t="s">
        <v>127</v>
      </c>
      <c r="D102" s="43">
        <v>6200</v>
      </c>
      <c r="E102" s="43">
        <v>6200</v>
      </c>
      <c r="F102" s="43">
        <v>0</v>
      </c>
      <c r="G102" s="74">
        <f t="shared" si="2"/>
        <v>-6200</v>
      </c>
      <c r="H102" s="70">
        <f t="shared" si="9"/>
        <v>0</v>
      </c>
      <c r="I102" s="70">
        <f t="shared" si="4"/>
        <v>0</v>
      </c>
    </row>
    <row r="103" spans="2:9" s="16" customFormat="1" ht="47.25" customHeight="1" x14ac:dyDescent="0.2">
      <c r="B103" s="41">
        <v>2273</v>
      </c>
      <c r="C103" s="42" t="s">
        <v>128</v>
      </c>
      <c r="D103" s="43">
        <v>18000</v>
      </c>
      <c r="E103" s="43">
        <v>18000</v>
      </c>
      <c r="F103" s="43">
        <v>0</v>
      </c>
      <c r="G103" s="74">
        <f t="shared" si="2"/>
        <v>-18000</v>
      </c>
      <c r="H103" s="70">
        <f t="shared" si="9"/>
        <v>0</v>
      </c>
      <c r="I103" s="70">
        <f t="shared" si="4"/>
        <v>0</v>
      </c>
    </row>
    <row r="104" spans="2:9" s="16" customFormat="1" ht="54" customHeight="1" x14ac:dyDescent="0.2">
      <c r="B104" s="73">
        <v>1142</v>
      </c>
      <c r="C104" s="47" t="s">
        <v>76</v>
      </c>
      <c r="D104" s="74">
        <f>D105+D106+D107</f>
        <v>864411</v>
      </c>
      <c r="E104" s="74">
        <f t="shared" ref="E104:F104" si="17">E105+E106+E107</f>
        <v>760111</v>
      </c>
      <c r="F104" s="74">
        <f t="shared" si="17"/>
        <v>150302.12</v>
      </c>
      <c r="G104" s="74">
        <f t="shared" si="2"/>
        <v>-609808.88</v>
      </c>
      <c r="H104" s="70">
        <f t="shared" si="9"/>
        <v>19.773706734937395</v>
      </c>
      <c r="I104" s="70">
        <f t="shared" si="4"/>
        <v>17.387807420312789</v>
      </c>
    </row>
    <row r="105" spans="2:9" s="16" customFormat="1" ht="38.25" customHeight="1" x14ac:dyDescent="0.2">
      <c r="B105" s="41">
        <v>2240</v>
      </c>
      <c r="C105" s="42" t="s">
        <v>115</v>
      </c>
      <c r="D105" s="43">
        <v>343811</v>
      </c>
      <c r="E105" s="43">
        <v>343811</v>
      </c>
      <c r="F105" s="43">
        <v>18667.84</v>
      </c>
      <c r="G105" s="74">
        <f t="shared" si="2"/>
        <v>-325143.15999999997</v>
      </c>
      <c r="H105" s="70">
        <f t="shared" si="9"/>
        <v>5.4296808420905673</v>
      </c>
      <c r="I105" s="70">
        <f t="shared" si="4"/>
        <v>5.4296808420905673</v>
      </c>
    </row>
    <row r="106" spans="2:9" s="16" customFormat="1" ht="57.75" customHeight="1" x14ac:dyDescent="0.2">
      <c r="B106" s="41">
        <v>2282</v>
      </c>
      <c r="C106" s="42" t="s">
        <v>113</v>
      </c>
      <c r="D106" s="43">
        <v>353000</v>
      </c>
      <c r="E106" s="43">
        <v>353000</v>
      </c>
      <c r="F106" s="43">
        <v>85024.28</v>
      </c>
      <c r="G106" s="74">
        <f t="shared" si="2"/>
        <v>-267975.71999999997</v>
      </c>
      <c r="H106" s="70">
        <f t="shared" si="9"/>
        <v>24.086198300283286</v>
      </c>
      <c r="I106" s="70">
        <f t="shared" si="4"/>
        <v>24.086198300283286</v>
      </c>
    </row>
    <row r="107" spans="2:9" s="16" customFormat="1" ht="39.75" customHeight="1" x14ac:dyDescent="0.2">
      <c r="B107" s="41">
        <v>2730</v>
      </c>
      <c r="C107" s="42" t="s">
        <v>145</v>
      </c>
      <c r="D107" s="43">
        <v>167600</v>
      </c>
      <c r="E107" s="43">
        <v>63300</v>
      </c>
      <c r="F107" s="43">
        <v>46610</v>
      </c>
      <c r="G107" s="74">
        <f t="shared" si="2"/>
        <v>-16690</v>
      </c>
      <c r="H107" s="70">
        <f t="shared" si="9"/>
        <v>73.633491311216432</v>
      </c>
      <c r="I107" s="70">
        <f t="shared" si="4"/>
        <v>27.810262529832936</v>
      </c>
    </row>
    <row r="108" spans="2:9" s="16" customFormat="1" ht="62.25" customHeight="1" x14ac:dyDescent="0.2">
      <c r="B108" s="73">
        <v>1151</v>
      </c>
      <c r="C108" s="47" t="s">
        <v>198</v>
      </c>
      <c r="D108" s="74">
        <f>D109+D110+D111+D112+D113+D114+D115+D116</f>
        <v>71900</v>
      </c>
      <c r="E108" s="74">
        <f t="shared" ref="E108:F108" si="18">E109+E110+E111+E112+E113+E114+E115+E116</f>
        <v>55100</v>
      </c>
      <c r="F108" s="74">
        <f t="shared" si="18"/>
        <v>10539.779999999999</v>
      </c>
      <c r="G108" s="74">
        <f t="shared" si="2"/>
        <v>-44560.22</v>
      </c>
      <c r="H108" s="70">
        <f t="shared" si="9"/>
        <v>19.128457350272228</v>
      </c>
      <c r="I108" s="70">
        <f t="shared" si="4"/>
        <v>14.658942976356048</v>
      </c>
    </row>
    <row r="109" spans="2:9" s="16" customFormat="1" ht="62.25" customHeight="1" x14ac:dyDescent="0.2">
      <c r="B109" s="41">
        <v>2111</v>
      </c>
      <c r="C109" s="42" t="s">
        <v>123</v>
      </c>
      <c r="D109" s="43">
        <v>25000</v>
      </c>
      <c r="E109" s="43">
        <v>9500</v>
      </c>
      <c r="F109" s="43">
        <v>7298.2</v>
      </c>
      <c r="G109" s="74">
        <f t="shared" si="2"/>
        <v>-2201.8000000000002</v>
      </c>
      <c r="H109" s="70">
        <f t="shared" si="9"/>
        <v>76.823157894736838</v>
      </c>
      <c r="I109" s="70">
        <f t="shared" si="4"/>
        <v>29.192799999999998</v>
      </c>
    </row>
    <row r="110" spans="2:9" s="16" customFormat="1" ht="62.25" customHeight="1" x14ac:dyDescent="0.2">
      <c r="B110" s="41">
        <v>2120</v>
      </c>
      <c r="C110" s="42" t="s">
        <v>124</v>
      </c>
      <c r="D110" s="43">
        <v>5500</v>
      </c>
      <c r="E110" s="43">
        <v>4200</v>
      </c>
      <c r="F110" s="43">
        <v>2861.58</v>
      </c>
      <c r="G110" s="74">
        <f t="shared" si="2"/>
        <v>-1338.42</v>
      </c>
      <c r="H110" s="70">
        <f t="shared" si="9"/>
        <v>68.132857142857134</v>
      </c>
      <c r="I110" s="70">
        <f t="shared" si="4"/>
        <v>52.028727272727274</v>
      </c>
    </row>
    <row r="111" spans="2:9" s="16" customFormat="1" ht="62.25" customHeight="1" x14ac:dyDescent="0.2">
      <c r="B111" s="41">
        <v>2210</v>
      </c>
      <c r="C111" s="42" t="s">
        <v>112</v>
      </c>
      <c r="D111" s="43">
        <v>2000</v>
      </c>
      <c r="E111" s="43">
        <v>2000</v>
      </c>
      <c r="F111" s="43">
        <v>0</v>
      </c>
      <c r="G111" s="74">
        <f t="shared" si="2"/>
        <v>-2000</v>
      </c>
      <c r="H111" s="70">
        <f t="shared" si="9"/>
        <v>0</v>
      </c>
      <c r="I111" s="70">
        <f t="shared" si="4"/>
        <v>0</v>
      </c>
    </row>
    <row r="112" spans="2:9" s="16" customFormat="1" ht="62.25" customHeight="1" x14ac:dyDescent="0.2">
      <c r="B112" s="41">
        <v>2240</v>
      </c>
      <c r="C112" s="42" t="s">
        <v>115</v>
      </c>
      <c r="D112" s="43">
        <v>1800</v>
      </c>
      <c r="E112" s="43">
        <v>1800</v>
      </c>
      <c r="F112" s="43">
        <v>0</v>
      </c>
      <c r="G112" s="74">
        <f t="shared" si="2"/>
        <v>-1800</v>
      </c>
      <c r="H112" s="70">
        <f t="shared" si="9"/>
        <v>0</v>
      </c>
      <c r="I112" s="70">
        <f t="shared" si="4"/>
        <v>0</v>
      </c>
    </row>
    <row r="113" spans="2:9" s="16" customFormat="1" ht="62.25" customHeight="1" x14ac:dyDescent="0.2">
      <c r="B113" s="41">
        <v>2250</v>
      </c>
      <c r="C113" s="42" t="s">
        <v>125</v>
      </c>
      <c r="D113" s="43">
        <v>4000</v>
      </c>
      <c r="E113" s="43">
        <v>4000</v>
      </c>
      <c r="F113" s="43">
        <v>380</v>
      </c>
      <c r="G113" s="74">
        <f t="shared" si="2"/>
        <v>-3620</v>
      </c>
      <c r="H113" s="70">
        <f t="shared" si="9"/>
        <v>9.5</v>
      </c>
      <c r="I113" s="70">
        <f t="shared" si="4"/>
        <v>9.5</v>
      </c>
    </row>
    <row r="114" spans="2:9" s="16" customFormat="1" ht="62.25" customHeight="1" x14ac:dyDescent="0.2">
      <c r="B114" s="41">
        <v>2271</v>
      </c>
      <c r="C114" s="42" t="s">
        <v>126</v>
      </c>
      <c r="D114" s="43">
        <v>20800</v>
      </c>
      <c r="E114" s="43">
        <v>20800</v>
      </c>
      <c r="F114" s="43">
        <v>0</v>
      </c>
      <c r="G114" s="74">
        <f t="shared" si="2"/>
        <v>-20800</v>
      </c>
      <c r="H114" s="70">
        <f t="shared" si="9"/>
        <v>0</v>
      </c>
      <c r="I114" s="70">
        <f t="shared" si="4"/>
        <v>0</v>
      </c>
    </row>
    <row r="115" spans="2:9" s="16" customFormat="1" ht="39.75" customHeight="1" x14ac:dyDescent="0.2">
      <c r="B115" s="41">
        <v>2272</v>
      </c>
      <c r="C115" s="42" t="s">
        <v>127</v>
      </c>
      <c r="D115" s="43">
        <v>2800</v>
      </c>
      <c r="E115" s="43">
        <v>2800</v>
      </c>
      <c r="F115" s="43">
        <v>0</v>
      </c>
      <c r="G115" s="74">
        <f t="shared" si="2"/>
        <v>-2800</v>
      </c>
      <c r="H115" s="70">
        <f t="shared" si="9"/>
        <v>0</v>
      </c>
      <c r="I115" s="70">
        <f t="shared" si="4"/>
        <v>0</v>
      </c>
    </row>
    <row r="116" spans="2:9" s="16" customFormat="1" ht="54" customHeight="1" x14ac:dyDescent="0.2">
      <c r="B116" s="41">
        <v>2273</v>
      </c>
      <c r="C116" s="42" t="s">
        <v>128</v>
      </c>
      <c r="D116" s="43">
        <v>10000</v>
      </c>
      <c r="E116" s="43">
        <v>10000</v>
      </c>
      <c r="F116" s="43">
        <v>0</v>
      </c>
      <c r="G116" s="74">
        <f t="shared" si="2"/>
        <v>-10000</v>
      </c>
      <c r="H116" s="70">
        <f t="shared" si="9"/>
        <v>0</v>
      </c>
      <c r="I116" s="70">
        <f t="shared" si="4"/>
        <v>0</v>
      </c>
    </row>
    <row r="117" spans="2:9" s="16" customFormat="1" ht="58.5" customHeight="1" x14ac:dyDescent="0.2">
      <c r="B117" s="73" t="s">
        <v>199</v>
      </c>
      <c r="C117" s="47" t="s">
        <v>200</v>
      </c>
      <c r="D117" s="74">
        <f>D118+D119</f>
        <v>2998091</v>
      </c>
      <c r="E117" s="74">
        <f t="shared" ref="E117:F117" si="19">E118+E119</f>
        <v>633190</v>
      </c>
      <c r="F117" s="74">
        <f t="shared" si="19"/>
        <v>478266.18</v>
      </c>
      <c r="G117" s="74">
        <f t="shared" si="2"/>
        <v>-154923.82</v>
      </c>
      <c r="H117" s="70">
        <f t="shared" si="9"/>
        <v>75.532806898403322</v>
      </c>
      <c r="I117" s="70">
        <f t="shared" si="4"/>
        <v>15.952357016514842</v>
      </c>
    </row>
    <row r="118" spans="2:9" s="16" customFormat="1" ht="33" customHeight="1" x14ac:dyDescent="0.2">
      <c r="B118" s="41">
        <v>2111</v>
      </c>
      <c r="C118" s="42" t="s">
        <v>123</v>
      </c>
      <c r="D118" s="43">
        <v>2457446</v>
      </c>
      <c r="E118" s="43">
        <v>519007</v>
      </c>
      <c r="F118" s="43">
        <v>391644.75</v>
      </c>
      <c r="G118" s="74">
        <f t="shared" si="2"/>
        <v>-127362.25</v>
      </c>
      <c r="H118" s="70">
        <f t="shared" si="9"/>
        <v>75.460398414664937</v>
      </c>
      <c r="I118" s="70">
        <f t="shared" si="4"/>
        <v>15.93706433427225</v>
      </c>
    </row>
    <row r="119" spans="2:9" s="16" customFormat="1" ht="36" customHeight="1" x14ac:dyDescent="0.2">
      <c r="B119" s="41">
        <v>2120</v>
      </c>
      <c r="C119" s="42" t="s">
        <v>124</v>
      </c>
      <c r="D119" s="43">
        <v>540645</v>
      </c>
      <c r="E119" s="43">
        <v>114183</v>
      </c>
      <c r="F119" s="43">
        <v>86621.43</v>
      </c>
      <c r="G119" s="74">
        <f t="shared" si="2"/>
        <v>-27561.570000000007</v>
      </c>
      <c r="H119" s="70">
        <f t="shared" si="9"/>
        <v>75.861932161530163</v>
      </c>
      <c r="I119" s="70">
        <f t="shared" si="4"/>
        <v>16.021868323946396</v>
      </c>
    </row>
    <row r="120" spans="2:9" s="16" customFormat="1" ht="37.5" customHeight="1" x14ac:dyDescent="0.2">
      <c r="B120" s="73" t="s">
        <v>202</v>
      </c>
      <c r="C120" s="47" t="s">
        <v>201</v>
      </c>
      <c r="D120" s="74">
        <f>D121+D122+D123+D124+D125+D126+D127+D128</f>
        <v>1140600</v>
      </c>
      <c r="E120" s="74">
        <f t="shared" ref="E120:F120" si="20">E121+E122+E123+E124+E125+E126+E127+E128</f>
        <v>328400</v>
      </c>
      <c r="F120" s="74">
        <f t="shared" si="20"/>
        <v>146264</v>
      </c>
      <c r="G120" s="74">
        <f t="shared" si="2"/>
        <v>-182136</v>
      </c>
      <c r="H120" s="70">
        <f t="shared" si="9"/>
        <v>44.538367844092569</v>
      </c>
      <c r="I120" s="70">
        <f t="shared" si="4"/>
        <v>12.823426266877084</v>
      </c>
    </row>
    <row r="121" spans="2:9" s="16" customFormat="1" ht="38.25" customHeight="1" x14ac:dyDescent="0.2">
      <c r="B121" s="41">
        <v>2111</v>
      </c>
      <c r="C121" s="42" t="s">
        <v>123</v>
      </c>
      <c r="D121" s="43">
        <v>902800</v>
      </c>
      <c r="E121" s="43">
        <v>237000</v>
      </c>
      <c r="F121" s="43">
        <v>119888.52</v>
      </c>
      <c r="G121" s="74">
        <f t="shared" si="2"/>
        <v>-117111.48</v>
      </c>
      <c r="H121" s="70">
        <f t="shared" si="9"/>
        <v>50.585873417721515</v>
      </c>
      <c r="I121" s="70">
        <f t="shared" si="4"/>
        <v>13.279632255206025</v>
      </c>
    </row>
    <row r="122" spans="2:9" s="16" customFormat="1" ht="36" customHeight="1" x14ac:dyDescent="0.2">
      <c r="B122" s="41">
        <v>2120</v>
      </c>
      <c r="C122" s="42" t="s">
        <v>124</v>
      </c>
      <c r="D122" s="43">
        <v>198600</v>
      </c>
      <c r="E122" s="43">
        <v>52200</v>
      </c>
      <c r="F122" s="43">
        <v>26375.48</v>
      </c>
      <c r="G122" s="43">
        <f t="shared" si="2"/>
        <v>-25824.52</v>
      </c>
      <c r="H122" s="32">
        <f t="shared" si="9"/>
        <v>50.527739463601527</v>
      </c>
      <c r="I122" s="32">
        <f t="shared" si="4"/>
        <v>13.280704934541793</v>
      </c>
    </row>
    <row r="123" spans="2:9" s="16" customFormat="1" ht="52.5" customHeight="1" x14ac:dyDescent="0.2">
      <c r="B123" s="41">
        <v>2210</v>
      </c>
      <c r="C123" s="42" t="s">
        <v>112</v>
      </c>
      <c r="D123" s="43">
        <v>20000</v>
      </c>
      <c r="E123" s="43">
        <v>20000</v>
      </c>
      <c r="F123" s="43">
        <v>0</v>
      </c>
      <c r="G123" s="43">
        <f t="shared" si="2"/>
        <v>-20000</v>
      </c>
      <c r="H123" s="32">
        <f t="shared" si="9"/>
        <v>0</v>
      </c>
      <c r="I123" s="32">
        <f t="shared" si="4"/>
        <v>0</v>
      </c>
    </row>
    <row r="124" spans="2:9" s="16" customFormat="1" ht="52.5" customHeight="1" x14ac:dyDescent="0.2">
      <c r="B124" s="41">
        <v>2240</v>
      </c>
      <c r="C124" s="42" t="s">
        <v>115</v>
      </c>
      <c r="D124" s="43">
        <v>4200</v>
      </c>
      <c r="E124" s="43">
        <v>4200</v>
      </c>
      <c r="F124" s="43">
        <v>0</v>
      </c>
      <c r="G124" s="43">
        <f t="shared" si="2"/>
        <v>-4200</v>
      </c>
      <c r="H124" s="32">
        <f t="shared" si="9"/>
        <v>0</v>
      </c>
      <c r="I124" s="32">
        <f t="shared" si="4"/>
        <v>0</v>
      </c>
    </row>
    <row r="125" spans="2:9" s="16" customFormat="1" ht="52.5" customHeight="1" x14ac:dyDescent="0.2">
      <c r="B125" s="41">
        <v>2250</v>
      </c>
      <c r="C125" s="42" t="s">
        <v>125</v>
      </c>
      <c r="D125" s="43">
        <v>2000</v>
      </c>
      <c r="E125" s="43">
        <v>2000</v>
      </c>
      <c r="F125" s="43">
        <v>0</v>
      </c>
      <c r="G125" s="43">
        <f t="shared" si="2"/>
        <v>-2000</v>
      </c>
      <c r="H125" s="32">
        <f t="shared" si="9"/>
        <v>0</v>
      </c>
      <c r="I125" s="32">
        <f t="shared" si="4"/>
        <v>0</v>
      </c>
    </row>
    <row r="126" spans="2:9" s="16" customFormat="1" ht="52.5" customHeight="1" x14ac:dyDescent="0.2">
      <c r="B126" s="41">
        <v>2271</v>
      </c>
      <c r="C126" s="42" t="s">
        <v>126</v>
      </c>
      <c r="D126" s="43">
        <v>8200</v>
      </c>
      <c r="E126" s="43">
        <v>8200</v>
      </c>
      <c r="F126" s="43">
        <v>0</v>
      </c>
      <c r="G126" s="43">
        <f t="shared" si="2"/>
        <v>-8200</v>
      </c>
      <c r="H126" s="32">
        <f t="shared" si="9"/>
        <v>0</v>
      </c>
      <c r="I126" s="32">
        <f t="shared" si="4"/>
        <v>0</v>
      </c>
    </row>
    <row r="127" spans="2:9" s="16" customFormat="1" ht="52.5" customHeight="1" x14ac:dyDescent="0.2">
      <c r="B127" s="41">
        <v>2272</v>
      </c>
      <c r="C127" s="42" t="s">
        <v>127</v>
      </c>
      <c r="D127" s="43">
        <v>800</v>
      </c>
      <c r="E127" s="43">
        <v>800</v>
      </c>
      <c r="F127" s="43">
        <v>0</v>
      </c>
      <c r="G127" s="43">
        <f t="shared" si="2"/>
        <v>-800</v>
      </c>
      <c r="H127" s="32">
        <f t="shared" si="9"/>
        <v>0</v>
      </c>
      <c r="I127" s="32">
        <f t="shared" si="4"/>
        <v>0</v>
      </c>
    </row>
    <row r="128" spans="2:9" s="16" customFormat="1" ht="31.5" customHeight="1" x14ac:dyDescent="0.2">
      <c r="B128" s="41">
        <v>2273</v>
      </c>
      <c r="C128" s="42" t="s">
        <v>128</v>
      </c>
      <c r="D128" s="43">
        <v>4000</v>
      </c>
      <c r="E128" s="43">
        <v>4000</v>
      </c>
      <c r="F128" s="43">
        <v>0</v>
      </c>
      <c r="G128" s="43">
        <f t="shared" si="2"/>
        <v>-4000</v>
      </c>
      <c r="H128" s="32">
        <f t="shared" si="9"/>
        <v>0</v>
      </c>
      <c r="I128" s="32">
        <f t="shared" si="4"/>
        <v>0</v>
      </c>
    </row>
    <row r="129" spans="2:9" s="16" customFormat="1" ht="82.5" customHeight="1" x14ac:dyDescent="0.2">
      <c r="B129" s="102">
        <v>1200</v>
      </c>
      <c r="C129" s="47" t="s">
        <v>203</v>
      </c>
      <c r="D129" s="74">
        <f>D130+D131</f>
        <v>730816</v>
      </c>
      <c r="E129" s="74">
        <f t="shared" ref="E129:F129" si="21">E130+E131</f>
        <v>163796</v>
      </c>
      <c r="F129" s="74">
        <f t="shared" si="21"/>
        <v>163796</v>
      </c>
      <c r="G129" s="74">
        <f t="shared" si="2"/>
        <v>0</v>
      </c>
      <c r="H129" s="70">
        <f t="shared" si="9"/>
        <v>100</v>
      </c>
      <c r="I129" s="70">
        <f t="shared" si="4"/>
        <v>22.412755057360538</v>
      </c>
    </row>
    <row r="130" spans="2:9" s="16" customFormat="1" ht="51.75" customHeight="1" x14ac:dyDescent="0.2">
      <c r="B130" s="103">
        <v>2111</v>
      </c>
      <c r="C130" s="42" t="s">
        <v>123</v>
      </c>
      <c r="D130" s="43">
        <v>599028</v>
      </c>
      <c r="E130" s="43">
        <v>134258</v>
      </c>
      <c r="F130" s="43">
        <v>134258</v>
      </c>
      <c r="G130" s="43">
        <f t="shared" si="2"/>
        <v>0</v>
      </c>
      <c r="H130" s="32">
        <f t="shared" si="9"/>
        <v>100</v>
      </c>
      <c r="I130" s="32">
        <f t="shared" si="4"/>
        <v>22.412641813070508</v>
      </c>
    </row>
    <row r="131" spans="2:9" s="16" customFormat="1" ht="51.75" customHeight="1" x14ac:dyDescent="0.2">
      <c r="B131" s="103">
        <v>2120</v>
      </c>
      <c r="C131" s="42" t="s">
        <v>124</v>
      </c>
      <c r="D131" s="43">
        <v>131788</v>
      </c>
      <c r="E131" s="43">
        <v>29538</v>
      </c>
      <c r="F131" s="43">
        <v>29538</v>
      </c>
      <c r="G131" s="43">
        <f t="shared" si="2"/>
        <v>0</v>
      </c>
      <c r="H131" s="32">
        <f t="shared" si="9"/>
        <v>100</v>
      </c>
      <c r="I131" s="32">
        <f t="shared" si="4"/>
        <v>22.413269796946611</v>
      </c>
    </row>
    <row r="132" spans="2:9" s="16" customFormat="1" ht="52.5" customHeight="1" x14ac:dyDescent="0.2">
      <c r="B132" s="75">
        <v>5031</v>
      </c>
      <c r="C132" s="47" t="s">
        <v>87</v>
      </c>
      <c r="D132" s="74">
        <f>D133+D134+D135+D137+D136</f>
        <v>469000</v>
      </c>
      <c r="E132" s="74">
        <f t="shared" ref="E132:F132" si="22">E133+E134+E135+E137+E136</f>
        <v>190500</v>
      </c>
      <c r="F132" s="74">
        <f t="shared" si="22"/>
        <v>131731.44</v>
      </c>
      <c r="G132" s="74">
        <f t="shared" si="2"/>
        <v>-58768.56</v>
      </c>
      <c r="H132" s="70">
        <f t="shared" si="9"/>
        <v>69.150362204724416</v>
      </c>
      <c r="I132" s="70">
        <f t="shared" si="4"/>
        <v>28.087727078891255</v>
      </c>
    </row>
    <row r="133" spans="2:9" s="16" customFormat="1" ht="42" customHeight="1" x14ac:dyDescent="0.2">
      <c r="B133" s="104">
        <v>2111</v>
      </c>
      <c r="C133" s="42" t="s">
        <v>123</v>
      </c>
      <c r="D133" s="43">
        <v>382400</v>
      </c>
      <c r="E133" s="43">
        <v>153000</v>
      </c>
      <c r="F133" s="43">
        <v>106883.75</v>
      </c>
      <c r="G133" s="43">
        <f t="shared" si="2"/>
        <v>-46116.25</v>
      </c>
      <c r="H133" s="32">
        <f t="shared" si="9"/>
        <v>69.85866013071896</v>
      </c>
      <c r="I133" s="32">
        <f t="shared" si="4"/>
        <v>27.950771443514643</v>
      </c>
    </row>
    <row r="134" spans="2:9" s="16" customFormat="1" ht="40.5" customHeight="1" x14ac:dyDescent="0.2">
      <c r="B134" s="104">
        <v>2120</v>
      </c>
      <c r="C134" s="42" t="s">
        <v>124</v>
      </c>
      <c r="D134" s="43">
        <v>84100</v>
      </c>
      <c r="E134" s="43">
        <v>35000</v>
      </c>
      <c r="F134" s="43">
        <v>24709.69</v>
      </c>
      <c r="G134" s="43">
        <f t="shared" si="2"/>
        <v>-10290.310000000001</v>
      </c>
      <c r="H134" s="32">
        <f t="shared" si="9"/>
        <v>70.599114285714279</v>
      </c>
      <c r="I134" s="32">
        <f t="shared" si="4"/>
        <v>29.381319857312722</v>
      </c>
    </row>
    <row r="135" spans="2:9" s="16" customFormat="1" ht="43.5" customHeight="1" x14ac:dyDescent="0.2">
      <c r="B135" s="104">
        <v>2210</v>
      </c>
      <c r="C135" s="42" t="s">
        <v>112</v>
      </c>
      <c r="D135" s="43">
        <v>1000</v>
      </c>
      <c r="E135" s="43">
        <v>1000</v>
      </c>
      <c r="F135" s="43">
        <v>0</v>
      </c>
      <c r="G135" s="43">
        <f t="shared" si="2"/>
        <v>-1000</v>
      </c>
      <c r="H135" s="32">
        <f t="shared" si="9"/>
        <v>0</v>
      </c>
      <c r="I135" s="32">
        <f t="shared" si="4"/>
        <v>0</v>
      </c>
    </row>
    <row r="136" spans="2:9" s="16" customFormat="1" ht="43.5" customHeight="1" x14ac:dyDescent="0.2">
      <c r="B136" s="104">
        <v>2240</v>
      </c>
      <c r="C136" s="42" t="s">
        <v>115</v>
      </c>
      <c r="D136" s="43">
        <v>138</v>
      </c>
      <c r="E136" s="43">
        <v>138</v>
      </c>
      <c r="F136" s="43">
        <v>138</v>
      </c>
      <c r="G136" s="43">
        <f t="shared" si="2"/>
        <v>0</v>
      </c>
      <c r="H136" s="32">
        <f t="shared" si="9"/>
        <v>100</v>
      </c>
      <c r="I136" s="32">
        <f t="shared" si="4"/>
        <v>100</v>
      </c>
    </row>
    <row r="137" spans="2:9" s="16" customFormat="1" ht="52.5" customHeight="1" x14ac:dyDescent="0.2">
      <c r="B137" s="104">
        <v>2250</v>
      </c>
      <c r="C137" s="42" t="s">
        <v>125</v>
      </c>
      <c r="D137" s="43">
        <v>1362</v>
      </c>
      <c r="E137" s="43">
        <v>1362</v>
      </c>
      <c r="F137" s="43">
        <v>0</v>
      </c>
      <c r="G137" s="43">
        <f t="shared" si="2"/>
        <v>-1362</v>
      </c>
      <c r="H137" s="32">
        <f t="shared" si="9"/>
        <v>0</v>
      </c>
      <c r="I137" s="32">
        <f t="shared" si="4"/>
        <v>0</v>
      </c>
    </row>
    <row r="138" spans="2:9" s="16" customFormat="1" ht="53.25" customHeight="1" x14ac:dyDescent="0.2">
      <c r="B138" s="45" t="s">
        <v>108</v>
      </c>
      <c r="C138" s="38" t="s">
        <v>215</v>
      </c>
      <c r="D138" s="46">
        <f>D139+D149+D150+D160+D169+D179+D186+D189+D190+D191+D192+D199+D200</f>
        <v>16092949</v>
      </c>
      <c r="E138" s="46">
        <f t="shared" ref="E138:F138" si="23">E139+E149+E150+E160+E169+E179+E186+E189+E190+E191+E192+E199+E200</f>
        <v>6637449</v>
      </c>
      <c r="F138" s="46">
        <f t="shared" si="23"/>
        <v>3945295.36</v>
      </c>
      <c r="G138" s="46">
        <f t="shared" si="2"/>
        <v>-2692153.64</v>
      </c>
      <c r="H138" s="46">
        <f>IF(E138=0,0,F138/E138*100)</f>
        <v>59.439934830384381</v>
      </c>
      <c r="I138" s="46">
        <f t="shared" si="4"/>
        <v>24.515676772479672</v>
      </c>
    </row>
    <row r="139" spans="2:9" s="16" customFormat="1" ht="88.5" customHeight="1" x14ac:dyDescent="0.2">
      <c r="B139" s="76" t="s">
        <v>204</v>
      </c>
      <c r="C139" s="47" t="s">
        <v>147</v>
      </c>
      <c r="D139" s="74">
        <f>D140+D141+D142+D143+D144+D145+D146+D147+D148</f>
        <v>3134206</v>
      </c>
      <c r="E139" s="74">
        <f t="shared" ref="E139:F139" si="24">E140+E141+E142+E143+E144+E145+E146+E147+E148</f>
        <v>1228756</v>
      </c>
      <c r="F139" s="74">
        <f t="shared" si="24"/>
        <v>758792.83</v>
      </c>
      <c r="G139" s="74">
        <f t="shared" si="2"/>
        <v>-469963.17000000004</v>
      </c>
      <c r="H139" s="74">
        <f t="shared" si="9"/>
        <v>61.752929792407926</v>
      </c>
      <c r="I139" s="74">
        <f t="shared" si="4"/>
        <v>24.210049690416007</v>
      </c>
    </row>
    <row r="140" spans="2:9" s="16" customFormat="1" ht="41.25" customHeight="1" x14ac:dyDescent="0.2">
      <c r="B140" s="44">
        <v>2111</v>
      </c>
      <c r="C140" s="42" t="s">
        <v>123</v>
      </c>
      <c r="D140" s="43">
        <v>2332100</v>
      </c>
      <c r="E140" s="43">
        <v>771000</v>
      </c>
      <c r="F140" s="43">
        <v>517521.68</v>
      </c>
      <c r="G140" s="74">
        <f t="shared" si="2"/>
        <v>-253478.32</v>
      </c>
      <c r="H140" s="74">
        <f t="shared" si="9"/>
        <v>67.1234345006485</v>
      </c>
      <c r="I140" s="74">
        <f t="shared" si="4"/>
        <v>22.191230221688606</v>
      </c>
    </row>
    <row r="141" spans="2:9" s="16" customFormat="1" ht="43.5" customHeight="1" x14ac:dyDescent="0.2">
      <c r="B141" s="44">
        <v>2120</v>
      </c>
      <c r="C141" s="42" t="s">
        <v>124</v>
      </c>
      <c r="D141" s="43">
        <v>513000</v>
      </c>
      <c r="E141" s="43">
        <v>171000</v>
      </c>
      <c r="F141" s="43">
        <v>107280.89</v>
      </c>
      <c r="G141" s="74">
        <f t="shared" si="2"/>
        <v>-63719.11</v>
      </c>
      <c r="H141" s="74">
        <f t="shared" si="9"/>
        <v>62.737362573099418</v>
      </c>
      <c r="I141" s="74">
        <f t="shared" si="4"/>
        <v>20.912454191033138</v>
      </c>
    </row>
    <row r="142" spans="2:9" s="16" customFormat="1" ht="49.5" customHeight="1" x14ac:dyDescent="0.2">
      <c r="B142" s="44">
        <v>2210</v>
      </c>
      <c r="C142" s="42" t="s">
        <v>112</v>
      </c>
      <c r="D142" s="43">
        <v>4817</v>
      </c>
      <c r="E142" s="43">
        <v>4817</v>
      </c>
      <c r="F142" s="43">
        <v>0</v>
      </c>
      <c r="G142" s="74">
        <f t="shared" si="2"/>
        <v>-4817</v>
      </c>
      <c r="H142" s="74">
        <f t="shared" si="9"/>
        <v>0</v>
      </c>
      <c r="I142" s="74">
        <f t="shared" si="4"/>
        <v>0</v>
      </c>
    </row>
    <row r="143" spans="2:9" s="16" customFormat="1" ht="48" customHeight="1" x14ac:dyDescent="0.2">
      <c r="B143" s="44">
        <v>2240</v>
      </c>
      <c r="C143" s="42" t="s">
        <v>115</v>
      </c>
      <c r="D143" s="43">
        <v>3000</v>
      </c>
      <c r="E143" s="43">
        <v>3000</v>
      </c>
      <c r="F143" s="43">
        <v>0</v>
      </c>
      <c r="G143" s="74">
        <f t="shared" si="2"/>
        <v>-3000</v>
      </c>
      <c r="H143" s="74">
        <f t="shared" si="9"/>
        <v>0</v>
      </c>
      <c r="I143" s="74">
        <f t="shared" si="4"/>
        <v>0</v>
      </c>
    </row>
    <row r="144" spans="2:9" s="16" customFormat="1" ht="47.25" customHeight="1" x14ac:dyDescent="0.2">
      <c r="B144" s="44">
        <v>2250</v>
      </c>
      <c r="C144" s="42" t="s">
        <v>125</v>
      </c>
      <c r="D144" s="43">
        <v>500</v>
      </c>
      <c r="E144" s="43">
        <v>500</v>
      </c>
      <c r="F144" s="43">
        <v>0</v>
      </c>
      <c r="G144" s="74">
        <f t="shared" si="2"/>
        <v>-500</v>
      </c>
      <c r="H144" s="74">
        <f t="shared" si="9"/>
        <v>0</v>
      </c>
      <c r="I144" s="74">
        <f t="shared" si="4"/>
        <v>0</v>
      </c>
    </row>
    <row r="145" spans="2:9" s="16" customFormat="1" ht="46.5" customHeight="1" x14ac:dyDescent="0.2">
      <c r="B145" s="44">
        <v>2271</v>
      </c>
      <c r="C145" s="42" t="s">
        <v>126</v>
      </c>
      <c r="D145" s="43">
        <v>267486</v>
      </c>
      <c r="E145" s="43">
        <v>267486</v>
      </c>
      <c r="F145" s="43">
        <v>129999.9</v>
      </c>
      <c r="G145" s="74">
        <f t="shared" si="2"/>
        <v>-137486.1</v>
      </c>
      <c r="H145" s="74">
        <f t="shared" si="9"/>
        <v>48.600637042686344</v>
      </c>
      <c r="I145" s="74">
        <f t="shared" si="4"/>
        <v>48.600637042686344</v>
      </c>
    </row>
    <row r="146" spans="2:9" s="16" customFormat="1" ht="54.75" customHeight="1" x14ac:dyDescent="0.2">
      <c r="B146" s="44">
        <v>2272</v>
      </c>
      <c r="C146" s="42" t="s">
        <v>127</v>
      </c>
      <c r="D146" s="43">
        <v>3772</v>
      </c>
      <c r="E146" s="43">
        <v>2372</v>
      </c>
      <c r="F146" s="43">
        <v>1344</v>
      </c>
      <c r="G146" s="74">
        <f t="shared" si="2"/>
        <v>-1028</v>
      </c>
      <c r="H146" s="74">
        <f t="shared" si="9"/>
        <v>56.66104553119731</v>
      </c>
      <c r="I146" s="74">
        <f t="shared" si="4"/>
        <v>35.63096500530223</v>
      </c>
    </row>
    <row r="147" spans="2:9" s="16" customFormat="1" ht="51" customHeight="1" x14ac:dyDescent="0.2">
      <c r="B147" s="44">
        <v>2273</v>
      </c>
      <c r="C147" s="42" t="s">
        <v>128</v>
      </c>
      <c r="D147" s="43">
        <v>8000</v>
      </c>
      <c r="E147" s="43">
        <v>8000</v>
      </c>
      <c r="F147" s="43">
        <v>2329.36</v>
      </c>
      <c r="G147" s="74">
        <f t="shared" si="2"/>
        <v>-5670.6399999999994</v>
      </c>
      <c r="H147" s="74">
        <f t="shared" si="9"/>
        <v>29.117000000000004</v>
      </c>
      <c r="I147" s="74">
        <f t="shared" si="4"/>
        <v>29.117000000000004</v>
      </c>
    </row>
    <row r="148" spans="2:9" s="16" customFormat="1" ht="55.5" customHeight="1" x14ac:dyDescent="0.2">
      <c r="B148" s="44">
        <v>2275</v>
      </c>
      <c r="C148" s="42" t="s">
        <v>130</v>
      </c>
      <c r="D148" s="43">
        <v>1531</v>
      </c>
      <c r="E148" s="43">
        <v>581</v>
      </c>
      <c r="F148" s="43">
        <v>317</v>
      </c>
      <c r="G148" s="74">
        <f t="shared" si="2"/>
        <v>-264</v>
      </c>
      <c r="H148" s="74">
        <f t="shared" si="9"/>
        <v>54.561101549053362</v>
      </c>
      <c r="I148" s="74">
        <f t="shared" si="4"/>
        <v>20.705421293272373</v>
      </c>
    </row>
    <row r="149" spans="2:9" s="16" customFormat="1" ht="57" customHeight="1" x14ac:dyDescent="0.2">
      <c r="B149" s="75">
        <v>3131</v>
      </c>
      <c r="C149" s="47" t="s">
        <v>205</v>
      </c>
      <c r="D149" s="74">
        <v>50100</v>
      </c>
      <c r="E149" s="74">
        <v>11000</v>
      </c>
      <c r="F149" s="74">
        <v>0</v>
      </c>
      <c r="G149" s="74">
        <f t="shared" si="2"/>
        <v>-11000</v>
      </c>
      <c r="H149" s="74">
        <f t="shared" si="9"/>
        <v>0</v>
      </c>
      <c r="I149" s="74">
        <f t="shared" si="4"/>
        <v>0</v>
      </c>
    </row>
    <row r="150" spans="2:9" s="16" customFormat="1" ht="31.5" customHeight="1" x14ac:dyDescent="0.2">
      <c r="B150" s="76" t="s">
        <v>79</v>
      </c>
      <c r="C150" s="47" t="s">
        <v>80</v>
      </c>
      <c r="D150" s="74">
        <f>D151+D152+D153+D154+D155+D156+D157+D158+D159</f>
        <v>3519024</v>
      </c>
      <c r="E150" s="74">
        <f t="shared" ref="E150:F150" si="25">E151+E152+E153+E154+E155+E156+E157+E158+E159</f>
        <v>1434224</v>
      </c>
      <c r="F150" s="74">
        <f t="shared" si="25"/>
        <v>800999.84</v>
      </c>
      <c r="G150" s="74">
        <f t="shared" si="2"/>
        <v>-633224.16</v>
      </c>
      <c r="H150" s="74">
        <f t="shared" si="9"/>
        <v>55.849005455214808</v>
      </c>
      <c r="I150" s="74">
        <f t="shared" si="4"/>
        <v>22.761988551371061</v>
      </c>
    </row>
    <row r="151" spans="2:9" s="16" customFormat="1" ht="31.5" customHeight="1" x14ac:dyDescent="0.2">
      <c r="B151" s="44">
        <v>2111</v>
      </c>
      <c r="C151" s="42" t="s">
        <v>123</v>
      </c>
      <c r="D151" s="43">
        <v>2701300</v>
      </c>
      <c r="E151" s="43">
        <v>978000</v>
      </c>
      <c r="F151" s="43">
        <v>567914.19999999995</v>
      </c>
      <c r="G151" s="74">
        <f t="shared" si="2"/>
        <v>-410085.80000000005</v>
      </c>
      <c r="H151" s="74">
        <f t="shared" si="9"/>
        <v>58.068936605316971</v>
      </c>
      <c r="I151" s="74">
        <f t="shared" si="4"/>
        <v>21.023736719357345</v>
      </c>
    </row>
    <row r="152" spans="2:9" s="16" customFormat="1" ht="31.5" customHeight="1" x14ac:dyDescent="0.2">
      <c r="B152" s="44">
        <v>2120</v>
      </c>
      <c r="C152" s="42" t="s">
        <v>124</v>
      </c>
      <c r="D152" s="43">
        <v>594200</v>
      </c>
      <c r="E152" s="43">
        <v>246000</v>
      </c>
      <c r="F152" s="43">
        <v>141332.22</v>
      </c>
      <c r="G152" s="74">
        <f t="shared" si="2"/>
        <v>-104667.78</v>
      </c>
      <c r="H152" s="74">
        <f t="shared" si="9"/>
        <v>57.452121951219517</v>
      </c>
      <c r="I152" s="74">
        <f t="shared" si="4"/>
        <v>23.785294513631776</v>
      </c>
    </row>
    <row r="153" spans="2:9" s="16" customFormat="1" ht="31.5" customHeight="1" x14ac:dyDescent="0.2">
      <c r="B153" s="44">
        <v>2210</v>
      </c>
      <c r="C153" s="42" t="s">
        <v>112</v>
      </c>
      <c r="D153" s="43">
        <v>25472</v>
      </c>
      <c r="E153" s="43">
        <v>16472</v>
      </c>
      <c r="F153" s="43">
        <v>0</v>
      </c>
      <c r="G153" s="74">
        <f t="shared" si="2"/>
        <v>-16472</v>
      </c>
      <c r="H153" s="74">
        <f t="shared" si="9"/>
        <v>0</v>
      </c>
      <c r="I153" s="74">
        <f t="shared" si="4"/>
        <v>0</v>
      </c>
    </row>
    <row r="154" spans="2:9" s="16" customFormat="1" ht="31.5" customHeight="1" x14ac:dyDescent="0.2">
      <c r="B154" s="44">
        <v>2240</v>
      </c>
      <c r="C154" s="42" t="s">
        <v>115</v>
      </c>
      <c r="D154" s="43">
        <v>5660</v>
      </c>
      <c r="E154" s="43">
        <v>3660</v>
      </c>
      <c r="F154" s="43">
        <v>0</v>
      </c>
      <c r="G154" s="74">
        <f t="shared" si="2"/>
        <v>-3660</v>
      </c>
      <c r="H154" s="74">
        <f t="shared" si="9"/>
        <v>0</v>
      </c>
      <c r="I154" s="74">
        <f t="shared" si="4"/>
        <v>0</v>
      </c>
    </row>
    <row r="155" spans="2:9" s="16" customFormat="1" ht="31.5" customHeight="1" x14ac:dyDescent="0.2">
      <c r="B155" s="44">
        <v>2250</v>
      </c>
      <c r="C155" s="42" t="s">
        <v>125</v>
      </c>
      <c r="D155" s="43">
        <v>500</v>
      </c>
      <c r="E155" s="43">
        <v>500</v>
      </c>
      <c r="F155" s="43">
        <v>0</v>
      </c>
      <c r="G155" s="74">
        <f t="shared" si="2"/>
        <v>-500</v>
      </c>
      <c r="H155" s="74">
        <f t="shared" si="9"/>
        <v>0</v>
      </c>
      <c r="I155" s="74">
        <f t="shared" si="4"/>
        <v>0</v>
      </c>
    </row>
    <row r="156" spans="2:9" s="16" customFormat="1" ht="31.5" customHeight="1" x14ac:dyDescent="0.2">
      <c r="B156" s="44">
        <v>2271</v>
      </c>
      <c r="C156" s="42" t="s">
        <v>126</v>
      </c>
      <c r="D156" s="43">
        <v>177341</v>
      </c>
      <c r="E156" s="43">
        <v>177341</v>
      </c>
      <c r="F156" s="43">
        <v>86988.62</v>
      </c>
      <c r="G156" s="74">
        <f t="shared" si="2"/>
        <v>-90352.38</v>
      </c>
      <c r="H156" s="74">
        <f t="shared" si="9"/>
        <v>49.051612430289666</v>
      </c>
      <c r="I156" s="74">
        <f t="shared" si="4"/>
        <v>49.051612430289666</v>
      </c>
    </row>
    <row r="157" spans="2:9" s="16" customFormat="1" ht="31.5" customHeight="1" x14ac:dyDescent="0.2">
      <c r="B157" s="44">
        <v>2272</v>
      </c>
      <c r="C157" s="42" t="s">
        <v>127</v>
      </c>
      <c r="D157" s="43">
        <v>3820</v>
      </c>
      <c r="E157" s="43">
        <v>2320</v>
      </c>
      <c r="F157" s="43">
        <v>1680</v>
      </c>
      <c r="G157" s="74">
        <f t="shared" si="2"/>
        <v>-640</v>
      </c>
      <c r="H157" s="74">
        <f t="shared" si="9"/>
        <v>72.41379310344827</v>
      </c>
      <c r="I157" s="74">
        <f t="shared" si="4"/>
        <v>43.97905759162304</v>
      </c>
    </row>
    <row r="158" spans="2:9" s="16" customFormat="1" ht="31.5" customHeight="1" x14ac:dyDescent="0.2">
      <c r="B158" s="44">
        <v>2273</v>
      </c>
      <c r="C158" s="42" t="s">
        <v>128</v>
      </c>
      <c r="D158" s="43">
        <v>9200</v>
      </c>
      <c r="E158" s="43">
        <v>9200</v>
      </c>
      <c r="F158" s="43">
        <v>2767.8</v>
      </c>
      <c r="G158" s="74">
        <f t="shared" si="2"/>
        <v>-6432.2</v>
      </c>
      <c r="H158" s="74">
        <f t="shared" si="9"/>
        <v>30.084782608695654</v>
      </c>
      <c r="I158" s="74">
        <f t="shared" si="4"/>
        <v>30.084782608695654</v>
      </c>
    </row>
    <row r="159" spans="2:9" s="16" customFormat="1" ht="42.75" customHeight="1" x14ac:dyDescent="0.2">
      <c r="B159" s="44">
        <v>2275</v>
      </c>
      <c r="C159" s="42" t="s">
        <v>130</v>
      </c>
      <c r="D159" s="43">
        <v>1531</v>
      </c>
      <c r="E159" s="43">
        <v>731</v>
      </c>
      <c r="F159" s="43">
        <v>317</v>
      </c>
      <c r="G159" s="74">
        <f t="shared" si="2"/>
        <v>-414</v>
      </c>
      <c r="H159" s="74">
        <f t="shared" si="9"/>
        <v>43.365253077975375</v>
      </c>
      <c r="I159" s="74">
        <f t="shared" si="4"/>
        <v>20.705421293272373</v>
      </c>
    </row>
    <row r="160" spans="2:9" s="16" customFormat="1" ht="31.5" customHeight="1" x14ac:dyDescent="0.2">
      <c r="B160" s="76" t="s">
        <v>81</v>
      </c>
      <c r="C160" s="47" t="s">
        <v>82</v>
      </c>
      <c r="D160" s="74">
        <f>D161+D162+D163+D164+D165+D166+D167+D168</f>
        <v>265262</v>
      </c>
      <c r="E160" s="74">
        <f t="shared" ref="E160:F160" si="26">E161+E162+E163+E164+E165+E166+E167+E168</f>
        <v>147452</v>
      </c>
      <c r="F160" s="74">
        <f t="shared" si="26"/>
        <v>83123.909999999989</v>
      </c>
      <c r="G160" s="74">
        <f t="shared" si="2"/>
        <v>-64328.090000000011</v>
      </c>
      <c r="H160" s="74">
        <f t="shared" si="9"/>
        <v>56.373538507446483</v>
      </c>
      <c r="I160" s="74">
        <f t="shared" si="4"/>
        <v>31.336531429303854</v>
      </c>
    </row>
    <row r="161" spans="2:9" s="16" customFormat="1" ht="31.5" customHeight="1" x14ac:dyDescent="0.2">
      <c r="B161" s="44">
        <v>2111</v>
      </c>
      <c r="C161" s="42" t="s">
        <v>123</v>
      </c>
      <c r="D161" s="43">
        <v>162500</v>
      </c>
      <c r="E161" s="43">
        <v>66000</v>
      </c>
      <c r="F161" s="43">
        <v>39515.199999999997</v>
      </c>
      <c r="G161" s="43">
        <f t="shared" si="2"/>
        <v>-26484.800000000003</v>
      </c>
      <c r="H161" s="43">
        <f t="shared" si="9"/>
        <v>59.87151515151514</v>
      </c>
      <c r="I161" s="43">
        <f t="shared" si="4"/>
        <v>24.317046153846153</v>
      </c>
    </row>
    <row r="162" spans="2:9" s="16" customFormat="1" ht="31.5" customHeight="1" x14ac:dyDescent="0.2">
      <c r="B162" s="44">
        <v>2120</v>
      </c>
      <c r="C162" s="42" t="s">
        <v>124</v>
      </c>
      <c r="D162" s="43">
        <v>35700</v>
      </c>
      <c r="E162" s="43">
        <v>15000</v>
      </c>
      <c r="F162" s="43">
        <v>9041.34</v>
      </c>
      <c r="G162" s="43">
        <f t="shared" si="2"/>
        <v>-5958.66</v>
      </c>
      <c r="H162" s="43">
        <f t="shared" si="9"/>
        <v>60.275599999999997</v>
      </c>
      <c r="I162" s="43">
        <f t="shared" si="4"/>
        <v>25.325882352941175</v>
      </c>
    </row>
    <row r="163" spans="2:9" s="16" customFormat="1" ht="31.5" customHeight="1" x14ac:dyDescent="0.2">
      <c r="B163" s="44">
        <v>2210</v>
      </c>
      <c r="C163" s="42" t="s">
        <v>112</v>
      </c>
      <c r="D163" s="43">
        <v>2152</v>
      </c>
      <c r="E163" s="43">
        <v>2152</v>
      </c>
      <c r="F163" s="43">
        <v>0</v>
      </c>
      <c r="G163" s="43">
        <f t="shared" si="2"/>
        <v>-2152</v>
      </c>
      <c r="H163" s="43">
        <f t="shared" si="9"/>
        <v>0</v>
      </c>
      <c r="I163" s="43">
        <f t="shared" si="4"/>
        <v>0</v>
      </c>
    </row>
    <row r="164" spans="2:9" s="16" customFormat="1" ht="31.5" customHeight="1" x14ac:dyDescent="0.2">
      <c r="B164" s="44">
        <v>2240</v>
      </c>
      <c r="C164" s="42" t="s">
        <v>115</v>
      </c>
      <c r="D164" s="43">
        <v>2000</v>
      </c>
      <c r="E164" s="43">
        <v>2000</v>
      </c>
      <c r="F164" s="43">
        <v>0</v>
      </c>
      <c r="G164" s="43">
        <f t="shared" si="2"/>
        <v>-2000</v>
      </c>
      <c r="H164" s="43">
        <f t="shared" si="9"/>
        <v>0</v>
      </c>
      <c r="I164" s="43">
        <f t="shared" si="4"/>
        <v>0</v>
      </c>
    </row>
    <row r="165" spans="2:9" s="16" customFormat="1" ht="31.5" customHeight="1" x14ac:dyDescent="0.2">
      <c r="B165" s="44">
        <v>2271</v>
      </c>
      <c r="C165" s="42" t="s">
        <v>126</v>
      </c>
      <c r="D165" s="43">
        <v>57326</v>
      </c>
      <c r="E165" s="43">
        <v>57326</v>
      </c>
      <c r="F165" s="43">
        <v>33016.67</v>
      </c>
      <c r="G165" s="43">
        <f t="shared" si="2"/>
        <v>-24309.33</v>
      </c>
      <c r="H165" s="43">
        <f t="shared" si="9"/>
        <v>57.594581865122287</v>
      </c>
      <c r="I165" s="43">
        <f t="shared" si="4"/>
        <v>57.594581865122287</v>
      </c>
    </row>
    <row r="166" spans="2:9" s="16" customFormat="1" ht="31.5" customHeight="1" x14ac:dyDescent="0.2">
      <c r="B166" s="44">
        <v>2272</v>
      </c>
      <c r="C166" s="42" t="s">
        <v>127</v>
      </c>
      <c r="D166" s="43">
        <v>624</v>
      </c>
      <c r="E166" s="43">
        <v>624</v>
      </c>
      <c r="F166" s="43">
        <v>252</v>
      </c>
      <c r="G166" s="43">
        <f t="shared" si="2"/>
        <v>-372</v>
      </c>
      <c r="H166" s="43">
        <f t="shared" si="9"/>
        <v>40.384615384615387</v>
      </c>
      <c r="I166" s="43">
        <f t="shared" si="4"/>
        <v>40.384615384615387</v>
      </c>
    </row>
    <row r="167" spans="2:9" s="16" customFormat="1" ht="31.5" customHeight="1" x14ac:dyDescent="0.2">
      <c r="B167" s="44">
        <v>2273</v>
      </c>
      <c r="C167" s="42" t="s">
        <v>128</v>
      </c>
      <c r="D167" s="43">
        <v>4200</v>
      </c>
      <c r="E167" s="43">
        <v>3900</v>
      </c>
      <c r="F167" s="43">
        <v>1280.7</v>
      </c>
      <c r="G167" s="43">
        <f t="shared" si="2"/>
        <v>-2619.3000000000002</v>
      </c>
      <c r="H167" s="43">
        <f t="shared" si="9"/>
        <v>32.838461538461537</v>
      </c>
      <c r="I167" s="43">
        <f t="shared" si="4"/>
        <v>30.492857142857144</v>
      </c>
    </row>
    <row r="168" spans="2:9" s="16" customFormat="1" ht="64.5" customHeight="1" x14ac:dyDescent="0.2">
      <c r="B168" s="44">
        <v>2275</v>
      </c>
      <c r="C168" s="42" t="s">
        <v>130</v>
      </c>
      <c r="D168" s="43">
        <v>760</v>
      </c>
      <c r="E168" s="43">
        <v>450</v>
      </c>
      <c r="F168" s="43">
        <v>18</v>
      </c>
      <c r="G168" s="43">
        <f t="shared" si="2"/>
        <v>-432</v>
      </c>
      <c r="H168" s="43">
        <f t="shared" si="9"/>
        <v>4</v>
      </c>
      <c r="I168" s="43">
        <f t="shared" si="4"/>
        <v>2.3684210526315792</v>
      </c>
    </row>
    <row r="169" spans="2:9" s="16" customFormat="1" ht="55.5" customHeight="1" x14ac:dyDescent="0.2">
      <c r="B169" s="76" t="s">
        <v>83</v>
      </c>
      <c r="C169" s="47" t="s">
        <v>84</v>
      </c>
      <c r="D169" s="74">
        <f>D170+D171+D172+D173+D174+D175+D176+D177+D178</f>
        <v>6405811</v>
      </c>
      <c r="E169" s="74">
        <f t="shared" ref="E169:F169" si="27">E170+E171+E172+E173+E174+E175+E176+E177+E178</f>
        <v>2667511</v>
      </c>
      <c r="F169" s="74">
        <f t="shared" si="27"/>
        <v>1615625.3399999999</v>
      </c>
      <c r="G169" s="74">
        <f>F169-E169</f>
        <v>-1051885.6600000001</v>
      </c>
      <c r="H169" s="74">
        <f t="shared" si="9"/>
        <v>60.566773295405341</v>
      </c>
      <c r="I169" s="74">
        <f t="shared" si="4"/>
        <v>25.221245834446254</v>
      </c>
    </row>
    <row r="170" spans="2:9" s="16" customFormat="1" ht="55.5" customHeight="1" x14ac:dyDescent="0.2">
      <c r="B170" s="44">
        <v>2111</v>
      </c>
      <c r="C170" s="42" t="s">
        <v>123</v>
      </c>
      <c r="D170" s="43">
        <v>4435000</v>
      </c>
      <c r="E170" s="43">
        <v>1350000</v>
      </c>
      <c r="F170" s="43">
        <v>1005503.63</v>
      </c>
      <c r="G170" s="74">
        <f t="shared" si="2"/>
        <v>-344496.37</v>
      </c>
      <c r="H170" s="74">
        <f t="shared" si="9"/>
        <v>74.481750370370364</v>
      </c>
      <c r="I170" s="74">
        <f t="shared" si="4"/>
        <v>22.672009695603158</v>
      </c>
    </row>
    <row r="171" spans="2:9" s="16" customFormat="1" ht="55.5" customHeight="1" x14ac:dyDescent="0.2">
      <c r="B171" s="44">
        <v>2120</v>
      </c>
      <c r="C171" s="42" t="s">
        <v>124</v>
      </c>
      <c r="D171" s="43">
        <v>975700</v>
      </c>
      <c r="E171" s="43">
        <v>339000</v>
      </c>
      <c r="F171" s="43">
        <v>262164.06</v>
      </c>
      <c r="G171" s="74">
        <f t="shared" si="2"/>
        <v>-76835.94</v>
      </c>
      <c r="H171" s="74">
        <f t="shared" si="9"/>
        <v>77.334530973451336</v>
      </c>
      <c r="I171" s="74">
        <f t="shared" si="4"/>
        <v>26.869330736906839</v>
      </c>
    </row>
    <row r="172" spans="2:9" s="16" customFormat="1" ht="55.5" customHeight="1" x14ac:dyDescent="0.2">
      <c r="B172" s="44">
        <v>2210</v>
      </c>
      <c r="C172" s="42" t="s">
        <v>112</v>
      </c>
      <c r="D172" s="43">
        <v>50920</v>
      </c>
      <c r="E172" s="43">
        <v>40920</v>
      </c>
      <c r="F172" s="43">
        <v>0</v>
      </c>
      <c r="G172" s="74">
        <f t="shared" si="2"/>
        <v>-40920</v>
      </c>
      <c r="H172" s="74">
        <f t="shared" si="9"/>
        <v>0</v>
      </c>
      <c r="I172" s="74">
        <f t="shared" si="4"/>
        <v>0</v>
      </c>
    </row>
    <row r="173" spans="2:9" s="16" customFormat="1" ht="55.5" customHeight="1" x14ac:dyDescent="0.2">
      <c r="B173" s="44">
        <v>2240</v>
      </c>
      <c r="C173" s="42" t="s">
        <v>115</v>
      </c>
      <c r="D173" s="43">
        <v>12000</v>
      </c>
      <c r="E173" s="43">
        <v>9000</v>
      </c>
      <c r="F173" s="43">
        <v>0</v>
      </c>
      <c r="G173" s="74">
        <f t="shared" si="2"/>
        <v>-9000</v>
      </c>
      <c r="H173" s="74">
        <f t="shared" si="9"/>
        <v>0</v>
      </c>
      <c r="I173" s="74">
        <f t="shared" si="4"/>
        <v>0</v>
      </c>
    </row>
    <row r="174" spans="2:9" s="16" customFormat="1" ht="55.5" customHeight="1" x14ac:dyDescent="0.2">
      <c r="B174" s="44">
        <v>2250</v>
      </c>
      <c r="C174" s="42" t="s">
        <v>125</v>
      </c>
      <c r="D174" s="43">
        <v>1000</v>
      </c>
      <c r="E174" s="43">
        <v>1000</v>
      </c>
      <c r="F174" s="43">
        <v>0</v>
      </c>
      <c r="G174" s="74">
        <f t="shared" si="2"/>
        <v>-1000</v>
      </c>
      <c r="H174" s="74">
        <f t="shared" si="9"/>
        <v>0</v>
      </c>
      <c r="I174" s="74">
        <f t="shared" si="4"/>
        <v>0</v>
      </c>
    </row>
    <row r="175" spans="2:9" s="16" customFormat="1" ht="55.5" customHeight="1" x14ac:dyDescent="0.2">
      <c r="B175" s="44">
        <v>2271</v>
      </c>
      <c r="C175" s="42" t="s">
        <v>126</v>
      </c>
      <c r="D175" s="43">
        <v>812860</v>
      </c>
      <c r="E175" s="43">
        <v>812860</v>
      </c>
      <c r="F175" s="43">
        <v>339507.61</v>
      </c>
      <c r="G175" s="74">
        <f t="shared" si="2"/>
        <v>-473352.39</v>
      </c>
      <c r="H175" s="74">
        <f t="shared" si="9"/>
        <v>41.767045985778608</v>
      </c>
      <c r="I175" s="74">
        <f t="shared" si="4"/>
        <v>41.767045985778608</v>
      </c>
    </row>
    <row r="176" spans="2:9" s="16" customFormat="1" ht="55.5" customHeight="1" x14ac:dyDescent="0.2">
      <c r="B176" s="44">
        <v>2272</v>
      </c>
      <c r="C176" s="42" t="s">
        <v>127</v>
      </c>
      <c r="D176" s="43">
        <v>4668</v>
      </c>
      <c r="E176" s="43">
        <v>2268</v>
      </c>
      <c r="F176" s="43">
        <v>504</v>
      </c>
      <c r="G176" s="74">
        <f t="shared" si="2"/>
        <v>-1764</v>
      </c>
      <c r="H176" s="74">
        <f t="shared" si="9"/>
        <v>22.222222222222221</v>
      </c>
      <c r="I176" s="74">
        <f t="shared" si="4"/>
        <v>10.796915167095115</v>
      </c>
    </row>
    <row r="177" spans="2:9" s="16" customFormat="1" ht="44.25" customHeight="1" x14ac:dyDescent="0.2">
      <c r="B177" s="44">
        <v>2273</v>
      </c>
      <c r="C177" s="42" t="s">
        <v>128</v>
      </c>
      <c r="D177" s="43">
        <v>28600</v>
      </c>
      <c r="E177" s="43">
        <v>28600</v>
      </c>
      <c r="F177" s="43">
        <v>7534.04</v>
      </c>
      <c r="G177" s="74">
        <f t="shared" si="2"/>
        <v>-21065.96</v>
      </c>
      <c r="H177" s="74">
        <f t="shared" si="9"/>
        <v>26.342797202797204</v>
      </c>
      <c r="I177" s="74">
        <f>IF(D177=0,0,F177/D177*100)</f>
        <v>26.342797202797204</v>
      </c>
    </row>
    <row r="178" spans="2:9" s="16" customFormat="1" ht="55.5" customHeight="1" x14ac:dyDescent="0.2">
      <c r="B178" s="44">
        <v>2275</v>
      </c>
      <c r="C178" s="42" t="s">
        <v>130</v>
      </c>
      <c r="D178" s="43">
        <v>85063</v>
      </c>
      <c r="E178" s="43">
        <v>83863</v>
      </c>
      <c r="F178" s="43">
        <v>412</v>
      </c>
      <c r="G178" s="74">
        <f t="shared" si="2"/>
        <v>-83451</v>
      </c>
      <c r="H178" s="74">
        <f t="shared" si="9"/>
        <v>0.49127744058762512</v>
      </c>
      <c r="I178" s="74">
        <f t="shared" si="4"/>
        <v>0.48434689583014939</v>
      </c>
    </row>
    <row r="179" spans="2:9" s="16" customFormat="1" ht="48.75" customHeight="1" x14ac:dyDescent="0.2">
      <c r="B179" s="76" t="s">
        <v>109</v>
      </c>
      <c r="C179" s="47" t="s">
        <v>110</v>
      </c>
      <c r="D179" s="74">
        <f>D180+D181+D182+D183+D184+D185</f>
        <v>1042940</v>
      </c>
      <c r="E179" s="74">
        <f t="shared" ref="E179:F179" si="28">E180+E181+E182+E183+E184+E185</f>
        <v>501840</v>
      </c>
      <c r="F179" s="74">
        <f t="shared" si="28"/>
        <v>290975.2</v>
      </c>
      <c r="G179" s="74">
        <f t="shared" si="2"/>
        <v>-210864.8</v>
      </c>
      <c r="H179" s="74">
        <f t="shared" si="9"/>
        <v>57.981667463733466</v>
      </c>
      <c r="I179" s="74">
        <f t="shared" si="4"/>
        <v>27.899514833068057</v>
      </c>
    </row>
    <row r="180" spans="2:9" s="16" customFormat="1" ht="48.75" customHeight="1" x14ac:dyDescent="0.2">
      <c r="B180" s="44">
        <v>2111</v>
      </c>
      <c r="C180" s="42" t="s">
        <v>123</v>
      </c>
      <c r="D180" s="43">
        <v>779200</v>
      </c>
      <c r="E180" s="43">
        <v>336000</v>
      </c>
      <c r="F180" s="43">
        <v>180723.94</v>
      </c>
      <c r="G180" s="43">
        <f t="shared" si="2"/>
        <v>-155276.06</v>
      </c>
      <c r="H180" s="43">
        <f t="shared" si="9"/>
        <v>53.786886904761907</v>
      </c>
      <c r="I180" s="43">
        <f t="shared" si="4"/>
        <v>23.193524127310063</v>
      </c>
    </row>
    <row r="181" spans="2:9" s="16" customFormat="1" ht="39.75" customHeight="1" x14ac:dyDescent="0.2">
      <c r="B181" s="44">
        <v>2120</v>
      </c>
      <c r="C181" s="42" t="s">
        <v>124</v>
      </c>
      <c r="D181" s="43">
        <v>171400</v>
      </c>
      <c r="E181" s="43">
        <v>75000</v>
      </c>
      <c r="F181" s="43">
        <v>39951.26</v>
      </c>
      <c r="G181" s="43">
        <f t="shared" si="2"/>
        <v>-35048.74</v>
      </c>
      <c r="H181" s="43">
        <f t="shared" si="9"/>
        <v>53.268346666666666</v>
      </c>
      <c r="I181" s="43">
        <f t="shared" si="4"/>
        <v>23.308786464410737</v>
      </c>
    </row>
    <row r="182" spans="2:9" s="16" customFormat="1" ht="37.5" customHeight="1" x14ac:dyDescent="0.2">
      <c r="B182" s="44">
        <v>2210</v>
      </c>
      <c r="C182" s="42" t="s">
        <v>112</v>
      </c>
      <c r="D182" s="43">
        <v>7500</v>
      </c>
      <c r="E182" s="43">
        <v>6000</v>
      </c>
      <c r="F182" s="43">
        <v>0</v>
      </c>
      <c r="G182" s="43">
        <f t="shared" si="2"/>
        <v>-6000</v>
      </c>
      <c r="H182" s="43">
        <f t="shared" si="9"/>
        <v>0</v>
      </c>
      <c r="I182" s="43">
        <f t="shared" si="4"/>
        <v>0</v>
      </c>
    </row>
    <row r="183" spans="2:9" s="16" customFormat="1" ht="37.5" customHeight="1" x14ac:dyDescent="0.2">
      <c r="B183" s="44">
        <v>2240</v>
      </c>
      <c r="C183" s="42" t="s">
        <v>115</v>
      </c>
      <c r="D183" s="43">
        <v>14040</v>
      </c>
      <c r="E183" s="43">
        <v>14040</v>
      </c>
      <c r="F183" s="43">
        <v>0</v>
      </c>
      <c r="G183" s="43">
        <f t="shared" si="2"/>
        <v>-14040</v>
      </c>
      <c r="H183" s="43">
        <f t="shared" si="9"/>
        <v>0</v>
      </c>
      <c r="I183" s="43">
        <f t="shared" si="4"/>
        <v>0</v>
      </c>
    </row>
    <row r="184" spans="2:9" s="16" customFormat="1" ht="37.5" customHeight="1" x14ac:dyDescent="0.2">
      <c r="B184" s="44">
        <v>2610</v>
      </c>
      <c r="C184" s="42" t="s">
        <v>206</v>
      </c>
      <c r="D184" s="43">
        <v>70300</v>
      </c>
      <c r="E184" s="43">
        <v>70300</v>
      </c>
      <c r="F184" s="43">
        <v>70300</v>
      </c>
      <c r="G184" s="43">
        <f t="shared" si="2"/>
        <v>0</v>
      </c>
      <c r="H184" s="43">
        <f t="shared" si="9"/>
        <v>100</v>
      </c>
      <c r="I184" s="43">
        <f t="shared" si="4"/>
        <v>100</v>
      </c>
    </row>
    <row r="185" spans="2:9" s="16" customFormat="1" ht="37.5" customHeight="1" x14ac:dyDescent="0.2">
      <c r="B185" s="44">
        <v>2800</v>
      </c>
      <c r="C185" s="42" t="s">
        <v>131</v>
      </c>
      <c r="D185" s="43">
        <v>500</v>
      </c>
      <c r="E185" s="43">
        <v>500</v>
      </c>
      <c r="F185" s="43">
        <v>0</v>
      </c>
      <c r="G185" s="43">
        <f t="shared" si="2"/>
        <v>-500</v>
      </c>
      <c r="H185" s="43">
        <f t="shared" si="9"/>
        <v>0</v>
      </c>
      <c r="I185" s="43">
        <f t="shared" si="4"/>
        <v>0</v>
      </c>
    </row>
    <row r="186" spans="2:9" s="16" customFormat="1" ht="39" customHeight="1" x14ac:dyDescent="0.2">
      <c r="B186" s="76" t="s">
        <v>85</v>
      </c>
      <c r="C186" s="47" t="s">
        <v>86</v>
      </c>
      <c r="D186" s="74">
        <f>D187+D188</f>
        <v>63747</v>
      </c>
      <c r="E186" s="74">
        <f t="shared" ref="E186:F186" si="29">E187+E188</f>
        <v>48197</v>
      </c>
      <c r="F186" s="74">
        <f t="shared" si="29"/>
        <v>15500</v>
      </c>
      <c r="G186" s="74">
        <f t="shared" si="2"/>
        <v>-32697</v>
      </c>
      <c r="H186" s="74">
        <f t="shared" si="9"/>
        <v>32.159677988256533</v>
      </c>
      <c r="I186" s="74">
        <f t="shared" si="4"/>
        <v>24.31486971935934</v>
      </c>
    </row>
    <row r="187" spans="2:9" s="16" customFormat="1" ht="60.75" customHeight="1" x14ac:dyDescent="0.2">
      <c r="B187" s="44">
        <v>2282</v>
      </c>
      <c r="C187" s="42" t="s">
        <v>113</v>
      </c>
      <c r="D187" s="43">
        <v>9447</v>
      </c>
      <c r="E187" s="43">
        <v>9447</v>
      </c>
      <c r="F187" s="43">
        <v>0</v>
      </c>
      <c r="G187" s="43">
        <f t="shared" si="2"/>
        <v>-9447</v>
      </c>
      <c r="H187" s="43">
        <f t="shared" si="9"/>
        <v>0</v>
      </c>
      <c r="I187" s="43">
        <f t="shared" si="4"/>
        <v>0</v>
      </c>
    </row>
    <row r="188" spans="2:9" s="16" customFormat="1" ht="39" customHeight="1" x14ac:dyDescent="0.2">
      <c r="B188" s="44">
        <v>2730</v>
      </c>
      <c r="C188" s="42" t="s">
        <v>145</v>
      </c>
      <c r="D188" s="43">
        <v>54300</v>
      </c>
      <c r="E188" s="43">
        <v>38750</v>
      </c>
      <c r="F188" s="43">
        <v>15500</v>
      </c>
      <c r="G188" s="43">
        <f t="shared" si="2"/>
        <v>-23250</v>
      </c>
      <c r="H188" s="43">
        <f t="shared" si="9"/>
        <v>40</v>
      </c>
      <c r="I188" s="43">
        <f t="shared" si="4"/>
        <v>28.545119705340699</v>
      </c>
    </row>
    <row r="189" spans="2:9" s="16" customFormat="1" ht="54" customHeight="1" x14ac:dyDescent="0.2">
      <c r="B189" s="75">
        <v>5011</v>
      </c>
      <c r="C189" s="47" t="s">
        <v>89</v>
      </c>
      <c r="D189" s="74">
        <v>39580</v>
      </c>
      <c r="E189" s="74">
        <v>29580</v>
      </c>
      <c r="F189" s="74">
        <v>0</v>
      </c>
      <c r="G189" s="74">
        <f t="shared" si="2"/>
        <v>-29580</v>
      </c>
      <c r="H189" s="74">
        <f t="shared" si="9"/>
        <v>0</v>
      </c>
      <c r="I189" s="74">
        <f t="shared" si="4"/>
        <v>0</v>
      </c>
    </row>
    <row r="190" spans="2:9" s="16" customFormat="1" ht="57" customHeight="1" x14ac:dyDescent="0.2">
      <c r="B190" s="75">
        <v>5012</v>
      </c>
      <c r="C190" s="47" t="s">
        <v>136</v>
      </c>
      <c r="D190" s="74">
        <v>10000</v>
      </c>
      <c r="E190" s="74">
        <v>10000</v>
      </c>
      <c r="F190" s="74">
        <v>0</v>
      </c>
      <c r="G190" s="74">
        <f t="shared" si="2"/>
        <v>-10000</v>
      </c>
      <c r="H190" s="74">
        <f t="shared" si="9"/>
        <v>0</v>
      </c>
      <c r="I190" s="74">
        <f t="shared" si="4"/>
        <v>0</v>
      </c>
    </row>
    <row r="191" spans="2:9" s="16" customFormat="1" ht="66.75" customHeight="1" x14ac:dyDescent="0.2">
      <c r="B191" s="75">
        <v>5032</v>
      </c>
      <c r="C191" s="47" t="s">
        <v>89</v>
      </c>
      <c r="D191" s="74">
        <v>710200</v>
      </c>
      <c r="E191" s="74">
        <v>242600</v>
      </c>
      <c r="F191" s="74">
        <v>216312.19</v>
      </c>
      <c r="G191" s="74">
        <f t="shared" si="2"/>
        <v>-26287.809999999998</v>
      </c>
      <c r="H191" s="74">
        <f t="shared" si="9"/>
        <v>89.164134377576261</v>
      </c>
      <c r="I191" s="74">
        <f t="shared" si="4"/>
        <v>30.457925936355956</v>
      </c>
    </row>
    <row r="192" spans="2:9" s="16" customFormat="1" ht="48.75" customHeight="1" x14ac:dyDescent="0.2">
      <c r="B192" s="75">
        <v>5041</v>
      </c>
      <c r="C192" s="47" t="s">
        <v>90</v>
      </c>
      <c r="D192" s="74">
        <f>D193+D194+D195+D196+D197+D198</f>
        <v>593179</v>
      </c>
      <c r="E192" s="74">
        <f t="shared" ref="E192:F192" si="30">E193+E194+E195+E196+E197+E198</f>
        <v>249979</v>
      </c>
      <c r="F192" s="74">
        <f t="shared" si="30"/>
        <v>108240.05000000002</v>
      </c>
      <c r="G192" s="74">
        <f t="shared" si="2"/>
        <v>-141738.94999999998</v>
      </c>
      <c r="H192" s="74">
        <f t="shared" si="9"/>
        <v>43.299657171202391</v>
      </c>
      <c r="I192" s="74">
        <f t="shared" si="4"/>
        <v>18.247451443830617</v>
      </c>
    </row>
    <row r="193" spans="2:9" s="16" customFormat="1" ht="42" customHeight="1" x14ac:dyDescent="0.2">
      <c r="B193" s="77">
        <v>2111</v>
      </c>
      <c r="C193" s="42" t="s">
        <v>123</v>
      </c>
      <c r="D193" s="43">
        <v>399200</v>
      </c>
      <c r="E193" s="43">
        <v>123000</v>
      </c>
      <c r="F193" s="43">
        <v>84982.14</v>
      </c>
      <c r="G193" s="43">
        <f t="shared" si="2"/>
        <v>-38017.86</v>
      </c>
      <c r="H193" s="43">
        <f t="shared" si="9"/>
        <v>69.091170731707322</v>
      </c>
      <c r="I193" s="43">
        <f t="shared" si="4"/>
        <v>21.28811122244489</v>
      </c>
    </row>
    <row r="194" spans="2:9" s="16" customFormat="1" ht="44.25" customHeight="1" x14ac:dyDescent="0.2">
      <c r="B194" s="77">
        <v>2120</v>
      </c>
      <c r="C194" s="42" t="s">
        <v>124</v>
      </c>
      <c r="D194" s="43">
        <v>68000</v>
      </c>
      <c r="E194" s="43">
        <v>21000</v>
      </c>
      <c r="F194" s="43">
        <v>11403.63</v>
      </c>
      <c r="G194" s="43">
        <f t="shared" si="2"/>
        <v>-9596.3700000000008</v>
      </c>
      <c r="H194" s="43">
        <f t="shared" si="9"/>
        <v>54.303000000000004</v>
      </c>
      <c r="I194" s="43">
        <f t="shared" si="4"/>
        <v>16.770044117647057</v>
      </c>
    </row>
    <row r="195" spans="2:9" s="16" customFormat="1" ht="36" customHeight="1" x14ac:dyDescent="0.2">
      <c r="B195" s="77">
        <v>2210</v>
      </c>
      <c r="C195" s="42" t="s">
        <v>112</v>
      </c>
      <c r="D195" s="43">
        <v>12815</v>
      </c>
      <c r="E195" s="43">
        <v>12815</v>
      </c>
      <c r="F195" s="43">
        <v>0</v>
      </c>
      <c r="G195" s="43">
        <f t="shared" si="2"/>
        <v>-12815</v>
      </c>
      <c r="H195" s="43">
        <f t="shared" si="9"/>
        <v>0</v>
      </c>
      <c r="I195" s="43">
        <f t="shared" si="4"/>
        <v>0</v>
      </c>
    </row>
    <row r="196" spans="2:9" s="16" customFormat="1" ht="40.5" customHeight="1" x14ac:dyDescent="0.2">
      <c r="B196" s="77">
        <v>2240</v>
      </c>
      <c r="C196" s="42" t="s">
        <v>115</v>
      </c>
      <c r="D196" s="43">
        <v>90164</v>
      </c>
      <c r="E196" s="43">
        <v>70164</v>
      </c>
      <c r="F196" s="43">
        <v>0</v>
      </c>
      <c r="G196" s="43">
        <f t="shared" si="2"/>
        <v>-70164</v>
      </c>
      <c r="H196" s="43">
        <f t="shared" si="9"/>
        <v>0</v>
      </c>
      <c r="I196" s="43">
        <f t="shared" si="4"/>
        <v>0</v>
      </c>
    </row>
    <row r="197" spans="2:9" s="16" customFormat="1" ht="42" customHeight="1" x14ac:dyDescent="0.2">
      <c r="B197" s="77">
        <v>2273</v>
      </c>
      <c r="C197" s="42" t="s">
        <v>128</v>
      </c>
      <c r="D197" s="43">
        <v>22000</v>
      </c>
      <c r="E197" s="43">
        <v>22000</v>
      </c>
      <c r="F197" s="43">
        <v>11717.68</v>
      </c>
      <c r="G197" s="43">
        <f t="shared" si="2"/>
        <v>-10282.32</v>
      </c>
      <c r="H197" s="43">
        <f t="shared" si="9"/>
        <v>53.262181818181823</v>
      </c>
      <c r="I197" s="43">
        <f t="shared" si="4"/>
        <v>53.262181818181823</v>
      </c>
    </row>
    <row r="198" spans="2:9" s="16" customFormat="1" ht="37.5" customHeight="1" x14ac:dyDescent="0.2">
      <c r="B198" s="77">
        <v>2274</v>
      </c>
      <c r="C198" s="42" t="s">
        <v>129</v>
      </c>
      <c r="D198" s="43">
        <v>1000</v>
      </c>
      <c r="E198" s="43">
        <v>1000</v>
      </c>
      <c r="F198" s="43">
        <v>136.6</v>
      </c>
      <c r="G198" s="43">
        <f t="shared" si="2"/>
        <v>-863.4</v>
      </c>
      <c r="H198" s="43">
        <f t="shared" si="9"/>
        <v>13.66</v>
      </c>
      <c r="I198" s="43">
        <f t="shared" si="4"/>
        <v>13.66</v>
      </c>
    </row>
    <row r="199" spans="2:9" s="16" customFormat="1" ht="98.25" customHeight="1" x14ac:dyDescent="0.2">
      <c r="B199" s="75">
        <v>5051</v>
      </c>
      <c r="C199" s="47" t="s">
        <v>91</v>
      </c>
      <c r="D199" s="74">
        <v>13000</v>
      </c>
      <c r="E199" s="74">
        <v>7000</v>
      </c>
      <c r="F199" s="74">
        <v>726</v>
      </c>
      <c r="G199" s="43">
        <f t="shared" si="2"/>
        <v>-6274</v>
      </c>
      <c r="H199" s="43">
        <f t="shared" si="9"/>
        <v>10.371428571428572</v>
      </c>
      <c r="I199" s="43">
        <f t="shared" si="4"/>
        <v>5.5846153846153843</v>
      </c>
    </row>
    <row r="200" spans="2:9" s="16" customFormat="1" ht="87.75" customHeight="1" x14ac:dyDescent="0.2">
      <c r="B200" s="75">
        <v>5053</v>
      </c>
      <c r="C200" s="47" t="s">
        <v>92</v>
      </c>
      <c r="D200" s="74">
        <v>245900</v>
      </c>
      <c r="E200" s="74">
        <v>59310</v>
      </c>
      <c r="F200" s="74">
        <v>55000</v>
      </c>
      <c r="G200" s="43">
        <f t="shared" si="2"/>
        <v>-4310</v>
      </c>
      <c r="H200" s="43">
        <f t="shared" si="9"/>
        <v>92.733097285449333</v>
      </c>
      <c r="I200" s="43">
        <f t="shared" si="4"/>
        <v>22.366815778771858</v>
      </c>
    </row>
    <row r="201" spans="2:9" s="16" customFormat="1" ht="75" customHeight="1" x14ac:dyDescent="0.2">
      <c r="B201" s="75">
        <v>8710</v>
      </c>
      <c r="C201" s="47" t="s">
        <v>208</v>
      </c>
      <c r="D201" s="74">
        <f>D202</f>
        <v>1638700</v>
      </c>
      <c r="E201" s="74">
        <f t="shared" ref="E201:F201" si="31">E202</f>
        <v>1638700</v>
      </c>
      <c r="F201" s="74">
        <f t="shared" si="31"/>
        <v>0</v>
      </c>
      <c r="G201" s="43">
        <f t="shared" si="2"/>
        <v>-1638700</v>
      </c>
      <c r="H201" s="43">
        <f t="shared" si="9"/>
        <v>0</v>
      </c>
      <c r="I201" s="43">
        <f t="shared" si="4"/>
        <v>0</v>
      </c>
    </row>
    <row r="202" spans="2:9" s="16" customFormat="1" ht="31.5" customHeight="1" x14ac:dyDescent="0.2">
      <c r="B202" s="104">
        <v>9000</v>
      </c>
      <c r="C202" s="42" t="s">
        <v>207</v>
      </c>
      <c r="D202" s="43">
        <v>1638700</v>
      </c>
      <c r="E202" s="43">
        <v>1638700</v>
      </c>
      <c r="F202" s="43">
        <v>0</v>
      </c>
      <c r="G202" s="43">
        <f t="shared" si="2"/>
        <v>-1638700</v>
      </c>
      <c r="H202" s="43">
        <f t="shared" si="9"/>
        <v>0</v>
      </c>
      <c r="I202" s="43">
        <f t="shared" si="4"/>
        <v>0</v>
      </c>
    </row>
    <row r="203" spans="2:9" s="110" customFormat="1" ht="31.5" customHeight="1" x14ac:dyDescent="0.2">
      <c r="B203" s="107"/>
      <c r="C203" s="108" t="s">
        <v>116</v>
      </c>
      <c r="D203" s="109">
        <f>D201+D138+D52+D8</f>
        <v>256746785.74000001</v>
      </c>
      <c r="E203" s="109">
        <f>E201+E138+E52+E8</f>
        <v>88683983.739999995</v>
      </c>
      <c r="F203" s="109">
        <f>F201+F138+F52+F8</f>
        <v>58997585.18</v>
      </c>
      <c r="G203" s="109">
        <f t="shared" si="2"/>
        <v>-29686398.559999995</v>
      </c>
      <c r="H203" s="109">
        <f>IF(E203=0,0,F203/E203*100)</f>
        <v>66.525637090195062</v>
      </c>
      <c r="I203" s="109">
        <f t="shared" si="4"/>
        <v>22.978899233326775</v>
      </c>
    </row>
    <row r="204" spans="2:9" ht="31.5" customHeight="1" x14ac:dyDescent="0.3">
      <c r="B204" s="191" t="s">
        <v>51</v>
      </c>
      <c r="C204" s="191"/>
      <c r="D204" s="191"/>
      <c r="E204" s="191"/>
      <c r="F204" s="191"/>
      <c r="G204" s="191"/>
      <c r="H204" s="191"/>
      <c r="I204" s="191"/>
    </row>
    <row r="205" spans="2:9" ht="45" customHeight="1" x14ac:dyDescent="0.35">
      <c r="B205" s="48" t="s">
        <v>102</v>
      </c>
      <c r="C205" s="127" t="s">
        <v>103</v>
      </c>
      <c r="D205" s="49">
        <f>D206+D208+D210+D211+D213+D212+D209</f>
        <v>8416764.5999999996</v>
      </c>
      <c r="E205" s="49">
        <f t="shared" ref="E205:F205" si="32">E206+E208+E210+E211+E213+E212</f>
        <v>2225964.6</v>
      </c>
      <c r="F205" s="49">
        <f t="shared" si="32"/>
        <v>755392</v>
      </c>
      <c r="G205" s="50">
        <f t="shared" ref="G205:G243" si="33">F205-E205</f>
        <v>-1470572.6</v>
      </c>
      <c r="H205" s="49">
        <f>IF(E205=0,0,F205/E205*100)</f>
        <v>33.935490258919657</v>
      </c>
      <c r="I205" s="49">
        <f t="shared" ref="I205:I241" si="34">IF(D205=0,0,F205/D205*100)</f>
        <v>8.9748500272895839</v>
      </c>
    </row>
    <row r="206" spans="2:9" ht="58.5" customHeight="1" x14ac:dyDescent="0.3">
      <c r="B206" s="66"/>
      <c r="C206" s="78" t="s">
        <v>139</v>
      </c>
      <c r="D206" s="79">
        <f>D207</f>
        <v>10000</v>
      </c>
      <c r="E206" s="79">
        <f t="shared" ref="E206:F206" si="35">E207</f>
        <v>10000</v>
      </c>
      <c r="F206" s="79">
        <f t="shared" si="35"/>
        <v>0</v>
      </c>
      <c r="G206" s="71">
        <f t="shared" si="33"/>
        <v>-10000</v>
      </c>
      <c r="H206" s="71">
        <f>IF(E206=0,0,F206/E206*100)</f>
        <v>0</v>
      </c>
      <c r="I206" s="71">
        <f>IF(D206=0,0,F206/D206*100)</f>
        <v>0</v>
      </c>
    </row>
    <row r="207" spans="2:9" ht="39" customHeight="1" x14ac:dyDescent="0.3">
      <c r="B207" s="118" t="s">
        <v>111</v>
      </c>
      <c r="C207" s="119" t="s">
        <v>112</v>
      </c>
      <c r="D207" s="123">
        <v>10000</v>
      </c>
      <c r="E207" s="123">
        <v>10000</v>
      </c>
      <c r="F207" s="123">
        <v>0</v>
      </c>
      <c r="G207" s="17">
        <f t="shared" si="33"/>
        <v>-10000</v>
      </c>
      <c r="H207" s="17">
        <f t="shared" si="9"/>
        <v>0</v>
      </c>
      <c r="I207" s="17">
        <f t="shared" si="34"/>
        <v>0</v>
      </c>
    </row>
    <row r="208" spans="2:9" ht="38.25" customHeight="1" x14ac:dyDescent="0.3">
      <c r="B208" s="66">
        <v>6030</v>
      </c>
      <c r="C208" s="78" t="s">
        <v>94</v>
      </c>
      <c r="D208" s="79">
        <v>519320</v>
      </c>
      <c r="E208" s="79">
        <v>519320</v>
      </c>
      <c r="F208" s="79">
        <v>0</v>
      </c>
      <c r="G208" s="71">
        <f t="shared" si="33"/>
        <v>-519320</v>
      </c>
      <c r="H208" s="71">
        <f t="shared" si="9"/>
        <v>0</v>
      </c>
      <c r="I208" s="71">
        <f t="shared" si="34"/>
        <v>0</v>
      </c>
    </row>
    <row r="209" spans="2:10" ht="38.25" customHeight="1" x14ac:dyDescent="0.3">
      <c r="B209" s="66">
        <v>6082</v>
      </c>
      <c r="C209" s="78" t="s">
        <v>209</v>
      </c>
      <c r="D209" s="79">
        <v>300000</v>
      </c>
      <c r="E209" s="79">
        <v>0</v>
      </c>
      <c r="F209" s="79">
        <v>0</v>
      </c>
      <c r="G209" s="71">
        <f t="shared" si="33"/>
        <v>0</v>
      </c>
      <c r="H209" s="71">
        <f t="shared" si="9"/>
        <v>0</v>
      </c>
      <c r="I209" s="71">
        <f t="shared" si="34"/>
        <v>0</v>
      </c>
    </row>
    <row r="210" spans="2:10" ht="55.5" customHeight="1" x14ac:dyDescent="0.3">
      <c r="B210" s="66">
        <v>7330</v>
      </c>
      <c r="C210" s="78" t="s">
        <v>137</v>
      </c>
      <c r="D210" s="79">
        <v>5795000</v>
      </c>
      <c r="E210" s="79">
        <v>0</v>
      </c>
      <c r="F210" s="79">
        <v>0</v>
      </c>
      <c r="G210" s="71">
        <f t="shared" si="33"/>
        <v>0</v>
      </c>
      <c r="H210" s="71">
        <f t="shared" si="9"/>
        <v>0</v>
      </c>
      <c r="I210" s="71">
        <f t="shared" si="34"/>
        <v>0</v>
      </c>
    </row>
    <row r="211" spans="2:10" ht="55.5" customHeight="1" x14ac:dyDescent="0.3">
      <c r="B211" s="66">
        <v>7363</v>
      </c>
      <c r="C211" s="78" t="s">
        <v>210</v>
      </c>
      <c r="D211" s="79">
        <v>89744.6</v>
      </c>
      <c r="E211" s="79">
        <v>89744.6</v>
      </c>
      <c r="F211" s="79">
        <v>0</v>
      </c>
      <c r="G211" s="71">
        <f t="shared" si="33"/>
        <v>-89744.6</v>
      </c>
      <c r="H211" s="71">
        <f t="shared" si="9"/>
        <v>0</v>
      </c>
      <c r="I211" s="71">
        <f t="shared" si="34"/>
        <v>0</v>
      </c>
    </row>
    <row r="212" spans="2:10" ht="80.25" customHeight="1" x14ac:dyDescent="0.3">
      <c r="B212" s="66">
        <v>7369</v>
      </c>
      <c r="C212" s="78" t="s">
        <v>211</v>
      </c>
      <c r="D212" s="79">
        <v>1451000</v>
      </c>
      <c r="E212" s="79">
        <v>1451000</v>
      </c>
      <c r="F212" s="79">
        <v>725500</v>
      </c>
      <c r="G212" s="71">
        <f t="shared" si="33"/>
        <v>-725500</v>
      </c>
      <c r="H212" s="71">
        <f t="shared" si="9"/>
        <v>50</v>
      </c>
      <c r="I212" s="71">
        <f t="shared" si="34"/>
        <v>50</v>
      </c>
    </row>
    <row r="213" spans="2:10" s="12" customFormat="1" ht="63" customHeight="1" x14ac:dyDescent="0.3">
      <c r="B213" s="66" t="s">
        <v>143</v>
      </c>
      <c r="C213" s="78" t="s">
        <v>144</v>
      </c>
      <c r="D213" s="79">
        <f>D214+D215</f>
        <v>251700</v>
      </c>
      <c r="E213" s="79">
        <f t="shared" ref="E213:F213" si="36">E214+E215</f>
        <v>155900</v>
      </c>
      <c r="F213" s="79">
        <f t="shared" si="36"/>
        <v>29892</v>
      </c>
      <c r="G213" s="71">
        <f t="shared" si="33"/>
        <v>-126008</v>
      </c>
      <c r="H213" s="71">
        <f t="shared" si="9"/>
        <v>19.173829377806285</v>
      </c>
      <c r="I213" s="71">
        <f t="shared" si="34"/>
        <v>11.876042908224075</v>
      </c>
    </row>
    <row r="214" spans="2:10" s="12" customFormat="1" ht="63" customHeight="1" x14ac:dyDescent="0.3">
      <c r="B214" s="118">
        <v>2610</v>
      </c>
      <c r="C214" s="119" t="s">
        <v>206</v>
      </c>
      <c r="D214" s="123">
        <v>158200</v>
      </c>
      <c r="E214" s="123">
        <v>62400</v>
      </c>
      <c r="F214" s="123">
        <v>29892</v>
      </c>
      <c r="G214" s="71">
        <f t="shared" si="33"/>
        <v>-32508</v>
      </c>
      <c r="H214" s="71">
        <f t="shared" si="9"/>
        <v>47.903846153846153</v>
      </c>
      <c r="I214" s="71">
        <f t="shared" si="34"/>
        <v>18.895069532237674</v>
      </c>
    </row>
    <row r="215" spans="2:10" s="12" customFormat="1" ht="63" customHeight="1" x14ac:dyDescent="0.3">
      <c r="B215" s="118">
        <v>3210</v>
      </c>
      <c r="C215" s="119" t="s">
        <v>212</v>
      </c>
      <c r="D215" s="123">
        <v>93500</v>
      </c>
      <c r="E215" s="123">
        <v>93500</v>
      </c>
      <c r="F215" s="123">
        <v>0</v>
      </c>
      <c r="G215" s="71">
        <f t="shared" si="33"/>
        <v>-93500</v>
      </c>
      <c r="H215" s="71">
        <f t="shared" si="9"/>
        <v>0</v>
      </c>
      <c r="I215" s="71">
        <f t="shared" si="34"/>
        <v>0</v>
      </c>
    </row>
    <row r="216" spans="2:10" ht="36.75" customHeight="1" x14ac:dyDescent="0.3">
      <c r="B216" s="51" t="s">
        <v>106</v>
      </c>
      <c r="C216" s="52" t="s">
        <v>214</v>
      </c>
      <c r="D216" s="53">
        <f>D217+D221+D228+D231+D232</f>
        <v>1606882.7400000002</v>
      </c>
      <c r="E216" s="53">
        <f t="shared" ref="E216:F216" si="37">E217+E221+E228+E231+E232</f>
        <v>1236042.7400000002</v>
      </c>
      <c r="F216" s="53">
        <f t="shared" si="37"/>
        <v>1091545.9600000002</v>
      </c>
      <c r="G216" s="54">
        <f>F216-E216</f>
        <v>-144496.78000000003</v>
      </c>
      <c r="H216" s="54">
        <f t="shared" ref="H216:H241" si="38">IF(E216=0,0,F216/E216*100)</f>
        <v>88.309726247815661</v>
      </c>
      <c r="I216" s="54">
        <f t="shared" si="34"/>
        <v>67.929409709136593</v>
      </c>
      <c r="J216" s="12"/>
    </row>
    <row r="217" spans="2:10" ht="36.75" customHeight="1" x14ac:dyDescent="0.3">
      <c r="B217" s="81">
        <v>1010</v>
      </c>
      <c r="C217" s="80" t="s">
        <v>74</v>
      </c>
      <c r="D217" s="69">
        <f>D218+D219+D220</f>
        <v>267108.08</v>
      </c>
      <c r="E217" s="69">
        <f t="shared" ref="E217:F217" si="39">E218+E219+E220</f>
        <v>267108.08</v>
      </c>
      <c r="F217" s="69">
        <f t="shared" si="39"/>
        <v>264261.90999999997</v>
      </c>
      <c r="G217" s="70">
        <f t="shared" si="33"/>
        <v>-2846.1700000000419</v>
      </c>
      <c r="H217" s="70">
        <f t="shared" si="38"/>
        <v>98.934450054824225</v>
      </c>
      <c r="I217" s="70">
        <f t="shared" si="34"/>
        <v>98.934450054824225</v>
      </c>
    </row>
    <row r="218" spans="2:10" ht="36.75" customHeight="1" x14ac:dyDescent="0.3">
      <c r="B218" s="172">
        <v>2210</v>
      </c>
      <c r="C218" s="119" t="s">
        <v>112</v>
      </c>
      <c r="D218" s="120">
        <v>12846</v>
      </c>
      <c r="E218" s="120">
        <v>12846</v>
      </c>
      <c r="F218" s="120">
        <v>10280</v>
      </c>
      <c r="G218" s="70">
        <f t="shared" si="33"/>
        <v>-2566</v>
      </c>
      <c r="H218" s="70">
        <f t="shared" si="38"/>
        <v>80.024910477969797</v>
      </c>
      <c r="I218" s="70">
        <f t="shared" si="34"/>
        <v>80.024910477969797</v>
      </c>
    </row>
    <row r="219" spans="2:10" ht="36.75" customHeight="1" x14ac:dyDescent="0.3">
      <c r="B219" s="172">
        <v>2230</v>
      </c>
      <c r="C219" s="119" t="s">
        <v>114</v>
      </c>
      <c r="D219" s="120">
        <v>254210.63</v>
      </c>
      <c r="E219" s="120">
        <v>254210.63</v>
      </c>
      <c r="F219" s="120">
        <v>253930.46</v>
      </c>
      <c r="G219" s="70">
        <f t="shared" si="33"/>
        <v>-280.17000000001281</v>
      </c>
      <c r="H219" s="70">
        <f t="shared" si="38"/>
        <v>99.88978824370956</v>
      </c>
      <c r="I219" s="70">
        <f t="shared" si="34"/>
        <v>99.88978824370956</v>
      </c>
    </row>
    <row r="220" spans="2:10" ht="36.75" customHeight="1" x14ac:dyDescent="0.3">
      <c r="B220" s="172">
        <v>2800</v>
      </c>
      <c r="C220" s="119" t="s">
        <v>131</v>
      </c>
      <c r="D220" s="120">
        <v>51.45</v>
      </c>
      <c r="E220" s="120">
        <v>51.45</v>
      </c>
      <c r="F220" s="120">
        <v>51.45</v>
      </c>
      <c r="G220" s="70">
        <f t="shared" si="33"/>
        <v>0</v>
      </c>
      <c r="H220" s="70">
        <f t="shared" si="38"/>
        <v>100</v>
      </c>
      <c r="I220" s="70">
        <f t="shared" si="34"/>
        <v>100</v>
      </c>
    </row>
    <row r="221" spans="2:10" ht="36.75" customHeight="1" x14ac:dyDescent="0.3">
      <c r="B221" s="72">
        <v>1021</v>
      </c>
      <c r="C221" s="78" t="s">
        <v>196</v>
      </c>
      <c r="D221" s="79">
        <f>D222+D223+D224+D225+D226+D227</f>
        <v>932980.7</v>
      </c>
      <c r="E221" s="79">
        <f t="shared" ref="E221:F221" si="40">E222+E223+E224+E225+E226+E227</f>
        <v>932980.7</v>
      </c>
      <c r="F221" s="79">
        <f t="shared" si="40"/>
        <v>791570.09</v>
      </c>
      <c r="G221" s="70">
        <f t="shared" si="33"/>
        <v>-141410.60999999999</v>
      </c>
      <c r="H221" s="70">
        <f t="shared" si="38"/>
        <v>84.843136626513285</v>
      </c>
      <c r="I221" s="70">
        <f t="shared" si="34"/>
        <v>84.843136626513285</v>
      </c>
    </row>
    <row r="222" spans="2:10" ht="36.75" customHeight="1" x14ac:dyDescent="0.3">
      <c r="B222" s="172">
        <v>2210</v>
      </c>
      <c r="C222" s="119" t="s">
        <v>112</v>
      </c>
      <c r="D222" s="123">
        <v>53009.88</v>
      </c>
      <c r="E222" s="123">
        <v>53009.88</v>
      </c>
      <c r="F222" s="123">
        <v>31423</v>
      </c>
      <c r="G222" s="70">
        <f t="shared" si="33"/>
        <v>-21586.879999999997</v>
      </c>
      <c r="H222" s="70">
        <f t="shared" si="38"/>
        <v>59.277629000480673</v>
      </c>
      <c r="I222" s="70">
        <f t="shared" si="34"/>
        <v>59.277629000480673</v>
      </c>
    </row>
    <row r="223" spans="2:10" ht="36.75" customHeight="1" x14ac:dyDescent="0.3">
      <c r="B223" s="172">
        <v>2230</v>
      </c>
      <c r="C223" s="119" t="s">
        <v>114</v>
      </c>
      <c r="D223" s="123">
        <v>689065.27</v>
      </c>
      <c r="E223" s="123">
        <v>689065.27</v>
      </c>
      <c r="F223" s="123">
        <v>596811.54</v>
      </c>
      <c r="G223" s="70">
        <f t="shared" si="33"/>
        <v>-92253.729999999981</v>
      </c>
      <c r="H223" s="70">
        <f t="shared" si="38"/>
        <v>86.611757402894511</v>
      </c>
      <c r="I223" s="70">
        <f t="shared" si="34"/>
        <v>86.611757402894511</v>
      </c>
    </row>
    <row r="224" spans="2:10" ht="36.75" customHeight="1" x14ac:dyDescent="0.3">
      <c r="B224" s="172">
        <v>2240</v>
      </c>
      <c r="C224" s="119" t="s">
        <v>115</v>
      </c>
      <c r="D224" s="123">
        <v>10620</v>
      </c>
      <c r="E224" s="123">
        <v>10620</v>
      </c>
      <c r="F224" s="123">
        <v>10620</v>
      </c>
      <c r="G224" s="70">
        <f t="shared" si="33"/>
        <v>0</v>
      </c>
      <c r="H224" s="70">
        <f t="shared" si="38"/>
        <v>100</v>
      </c>
      <c r="I224" s="70">
        <f t="shared" si="34"/>
        <v>100</v>
      </c>
    </row>
    <row r="225" spans="2:9" ht="36.75" customHeight="1" x14ac:dyDescent="0.3">
      <c r="B225" s="172">
        <v>2275</v>
      </c>
      <c r="C225" s="119" t="s">
        <v>130</v>
      </c>
      <c r="D225" s="123">
        <v>6050</v>
      </c>
      <c r="E225" s="123">
        <v>6050</v>
      </c>
      <c r="F225" s="123">
        <v>6050</v>
      </c>
      <c r="G225" s="70">
        <f t="shared" si="33"/>
        <v>0</v>
      </c>
      <c r="H225" s="70">
        <f t="shared" si="38"/>
        <v>100</v>
      </c>
      <c r="I225" s="70">
        <f t="shared" si="34"/>
        <v>100</v>
      </c>
    </row>
    <row r="226" spans="2:9" ht="36.75" customHeight="1" x14ac:dyDescent="0.3">
      <c r="B226" s="172">
        <v>2800</v>
      </c>
      <c r="C226" s="119" t="s">
        <v>131</v>
      </c>
      <c r="D226" s="123">
        <v>3318.71</v>
      </c>
      <c r="E226" s="123">
        <v>3318.71</v>
      </c>
      <c r="F226" s="123">
        <v>3318.71</v>
      </c>
      <c r="G226" s="70">
        <f t="shared" si="33"/>
        <v>0</v>
      </c>
      <c r="H226" s="70">
        <f t="shared" si="38"/>
        <v>100</v>
      </c>
      <c r="I226" s="70">
        <f t="shared" si="34"/>
        <v>100</v>
      </c>
    </row>
    <row r="227" spans="2:9" ht="36.75" customHeight="1" x14ac:dyDescent="0.3">
      <c r="B227" s="172">
        <v>3110</v>
      </c>
      <c r="C227" s="119" t="s">
        <v>213</v>
      </c>
      <c r="D227" s="123">
        <v>170916.84</v>
      </c>
      <c r="E227" s="123">
        <v>170916.84</v>
      </c>
      <c r="F227" s="123">
        <v>143346.84</v>
      </c>
      <c r="G227" s="70">
        <f t="shared" si="33"/>
        <v>-27570</v>
      </c>
      <c r="H227" s="70">
        <f t="shared" si="38"/>
        <v>83.869348391884614</v>
      </c>
      <c r="I227" s="70">
        <f t="shared" si="34"/>
        <v>83.869348391884614</v>
      </c>
    </row>
    <row r="228" spans="2:9" ht="36.75" customHeight="1" x14ac:dyDescent="0.3">
      <c r="B228" s="72">
        <v>1070</v>
      </c>
      <c r="C228" s="78" t="s">
        <v>75</v>
      </c>
      <c r="D228" s="79">
        <f>D229+D230</f>
        <v>14082.6</v>
      </c>
      <c r="E228" s="79">
        <f t="shared" ref="E228:F228" si="41">E229+E230</f>
        <v>14082.6</v>
      </c>
      <c r="F228" s="79">
        <f t="shared" si="41"/>
        <v>13842.6</v>
      </c>
      <c r="G228" s="32">
        <f t="shared" si="33"/>
        <v>-240</v>
      </c>
      <c r="H228" s="32">
        <f t="shared" si="38"/>
        <v>98.295769247156059</v>
      </c>
      <c r="I228" s="32">
        <f t="shared" si="34"/>
        <v>98.295769247156059</v>
      </c>
    </row>
    <row r="229" spans="2:9" ht="36.75" customHeight="1" x14ac:dyDescent="0.3">
      <c r="B229" s="172">
        <v>2210</v>
      </c>
      <c r="C229" s="119" t="s">
        <v>112</v>
      </c>
      <c r="D229" s="123">
        <v>13982.6</v>
      </c>
      <c r="E229" s="123">
        <v>13982.6</v>
      </c>
      <c r="F229" s="123">
        <v>13742.6</v>
      </c>
      <c r="G229" s="32">
        <f t="shared" si="33"/>
        <v>-240</v>
      </c>
      <c r="H229" s="32">
        <f t="shared" si="38"/>
        <v>98.283581022127493</v>
      </c>
      <c r="I229" s="32">
        <f t="shared" si="34"/>
        <v>98.283581022127493</v>
      </c>
    </row>
    <row r="230" spans="2:9" ht="36.75" customHeight="1" x14ac:dyDescent="0.3">
      <c r="B230" s="172">
        <v>2240</v>
      </c>
      <c r="C230" s="119" t="s">
        <v>115</v>
      </c>
      <c r="D230" s="123">
        <v>100</v>
      </c>
      <c r="E230" s="123">
        <v>100</v>
      </c>
      <c r="F230" s="123">
        <v>100</v>
      </c>
      <c r="G230" s="32">
        <f t="shared" si="33"/>
        <v>0</v>
      </c>
      <c r="H230" s="32">
        <f t="shared" si="38"/>
        <v>100</v>
      </c>
      <c r="I230" s="32">
        <f t="shared" si="34"/>
        <v>100</v>
      </c>
    </row>
    <row r="231" spans="2:9" ht="62.25" customHeight="1" x14ac:dyDescent="0.3">
      <c r="B231" s="72">
        <v>1151</v>
      </c>
      <c r="C231" s="78" t="s">
        <v>198</v>
      </c>
      <c r="D231" s="79">
        <v>21871.360000000001</v>
      </c>
      <c r="E231" s="79">
        <v>21871.360000000001</v>
      </c>
      <c r="F231" s="79">
        <v>21871.360000000001</v>
      </c>
      <c r="G231" s="70">
        <f t="shared" si="33"/>
        <v>0</v>
      </c>
      <c r="H231" s="70">
        <f t="shared" si="38"/>
        <v>100</v>
      </c>
      <c r="I231" s="70">
        <f t="shared" si="34"/>
        <v>100</v>
      </c>
    </row>
    <row r="232" spans="2:9" ht="75.75" customHeight="1" x14ac:dyDescent="0.3">
      <c r="B232" s="72">
        <v>1200</v>
      </c>
      <c r="C232" s="78" t="s">
        <v>203</v>
      </c>
      <c r="D232" s="79">
        <v>370840</v>
      </c>
      <c r="E232" s="79">
        <v>0</v>
      </c>
      <c r="F232" s="79">
        <v>0</v>
      </c>
      <c r="G232" s="70">
        <f t="shared" si="33"/>
        <v>0</v>
      </c>
      <c r="H232" s="70">
        <f t="shared" si="38"/>
        <v>0</v>
      </c>
      <c r="I232" s="70">
        <f t="shared" si="34"/>
        <v>0</v>
      </c>
    </row>
    <row r="233" spans="2:9" ht="53.25" customHeight="1" x14ac:dyDescent="0.3">
      <c r="B233" s="51" t="s">
        <v>108</v>
      </c>
      <c r="C233" s="52" t="s">
        <v>215</v>
      </c>
      <c r="D233" s="53">
        <f>D234+D237+D238</f>
        <v>290906.51</v>
      </c>
      <c r="E233" s="53">
        <f t="shared" ref="E233:F233" si="42">E234+E237+E238</f>
        <v>290906.51</v>
      </c>
      <c r="F233" s="53">
        <f t="shared" si="42"/>
        <v>143147.94</v>
      </c>
      <c r="G233" s="54">
        <f t="shared" si="33"/>
        <v>-147758.57</v>
      </c>
      <c r="H233" s="54">
        <f t="shared" si="38"/>
        <v>49.207540938152263</v>
      </c>
      <c r="I233" s="54">
        <f t="shared" si="34"/>
        <v>49.207540938152263</v>
      </c>
    </row>
    <row r="234" spans="2:9" ht="55.5" customHeight="1" x14ac:dyDescent="0.3">
      <c r="B234" s="64" t="s">
        <v>204</v>
      </c>
      <c r="C234" s="125" t="s">
        <v>147</v>
      </c>
      <c r="D234" s="65">
        <f>D235+D236</f>
        <v>166669.04</v>
      </c>
      <c r="E234" s="65">
        <f t="shared" ref="E234:F234" si="43">E235+E236</f>
        <v>166669.04</v>
      </c>
      <c r="F234" s="65">
        <f t="shared" si="43"/>
        <v>38110.47</v>
      </c>
      <c r="G234" s="82">
        <f t="shared" si="33"/>
        <v>-128558.57</v>
      </c>
      <c r="H234" s="82">
        <f t="shared" si="38"/>
        <v>22.865956388781022</v>
      </c>
      <c r="I234" s="82">
        <f t="shared" si="34"/>
        <v>22.865956388781022</v>
      </c>
    </row>
    <row r="235" spans="2:9" ht="55.5" customHeight="1" x14ac:dyDescent="0.3">
      <c r="B235" s="173">
        <v>2111</v>
      </c>
      <c r="C235" s="174" t="s">
        <v>123</v>
      </c>
      <c r="D235" s="175">
        <v>133300</v>
      </c>
      <c r="E235" s="175">
        <v>133300</v>
      </c>
      <c r="F235" s="175">
        <v>29153.82</v>
      </c>
      <c r="G235" s="82">
        <f t="shared" si="33"/>
        <v>-104146.18</v>
      </c>
      <c r="H235" s="82">
        <f t="shared" si="38"/>
        <v>21.870832708177044</v>
      </c>
      <c r="I235" s="82">
        <f t="shared" si="34"/>
        <v>21.870832708177044</v>
      </c>
    </row>
    <row r="236" spans="2:9" ht="55.5" customHeight="1" x14ac:dyDescent="0.3">
      <c r="B236" s="173">
        <v>2120</v>
      </c>
      <c r="C236" s="174" t="s">
        <v>124</v>
      </c>
      <c r="D236" s="175">
        <v>33369.040000000001</v>
      </c>
      <c r="E236" s="175">
        <v>33369.040000000001</v>
      </c>
      <c r="F236" s="175">
        <v>8956.65</v>
      </c>
      <c r="G236" s="82">
        <f t="shared" si="33"/>
        <v>-24412.39</v>
      </c>
      <c r="H236" s="82">
        <f t="shared" si="38"/>
        <v>26.841197709014104</v>
      </c>
      <c r="I236" s="82">
        <f t="shared" si="34"/>
        <v>26.841197709014104</v>
      </c>
    </row>
    <row r="237" spans="2:9" ht="36.75" customHeight="1" x14ac:dyDescent="0.3">
      <c r="B237" s="66" t="s">
        <v>79</v>
      </c>
      <c r="C237" s="78" t="s">
        <v>80</v>
      </c>
      <c r="D237" s="79">
        <v>105037.47</v>
      </c>
      <c r="E237" s="79">
        <v>105037.47</v>
      </c>
      <c r="F237" s="79">
        <v>105037.47</v>
      </c>
      <c r="G237" s="82">
        <f t="shared" si="33"/>
        <v>0</v>
      </c>
      <c r="H237" s="82">
        <f t="shared" si="38"/>
        <v>100</v>
      </c>
      <c r="I237" s="82">
        <f t="shared" si="34"/>
        <v>100</v>
      </c>
    </row>
    <row r="238" spans="2:9" ht="61.5" customHeight="1" x14ac:dyDescent="0.3">
      <c r="B238" s="66" t="s">
        <v>83</v>
      </c>
      <c r="C238" s="78" t="s">
        <v>84</v>
      </c>
      <c r="D238" s="79">
        <f>D239+D240</f>
        <v>19200</v>
      </c>
      <c r="E238" s="79">
        <f t="shared" ref="E238:F238" si="44">E239+E240</f>
        <v>19200</v>
      </c>
      <c r="F238" s="79">
        <f t="shared" si="44"/>
        <v>0</v>
      </c>
      <c r="G238" s="82">
        <f t="shared" si="33"/>
        <v>-19200</v>
      </c>
      <c r="H238" s="82">
        <f t="shared" si="38"/>
        <v>0</v>
      </c>
      <c r="I238" s="82">
        <f t="shared" si="34"/>
        <v>0</v>
      </c>
    </row>
    <row r="239" spans="2:9" ht="61.5" customHeight="1" x14ac:dyDescent="0.3">
      <c r="B239" s="118">
        <v>2210</v>
      </c>
      <c r="C239" s="119" t="s">
        <v>112</v>
      </c>
      <c r="D239" s="123">
        <v>7200</v>
      </c>
      <c r="E239" s="123">
        <v>7200</v>
      </c>
      <c r="F239" s="123">
        <v>0</v>
      </c>
      <c r="G239" s="82">
        <f t="shared" si="33"/>
        <v>-7200</v>
      </c>
      <c r="H239" s="82">
        <f t="shared" si="38"/>
        <v>0</v>
      </c>
      <c r="I239" s="82">
        <f t="shared" si="34"/>
        <v>0</v>
      </c>
    </row>
    <row r="240" spans="2:9" ht="61.5" customHeight="1" x14ac:dyDescent="0.3">
      <c r="B240" s="118">
        <v>3110</v>
      </c>
      <c r="C240" s="119" t="s">
        <v>213</v>
      </c>
      <c r="D240" s="123">
        <v>12000</v>
      </c>
      <c r="E240" s="123">
        <v>12000</v>
      </c>
      <c r="F240" s="123">
        <v>0</v>
      </c>
      <c r="G240" s="82">
        <f t="shared" si="33"/>
        <v>-12000</v>
      </c>
      <c r="H240" s="82">
        <f t="shared" si="38"/>
        <v>0</v>
      </c>
      <c r="I240" s="82">
        <f t="shared" si="34"/>
        <v>0</v>
      </c>
    </row>
    <row r="241" spans="2:9" ht="36.75" customHeight="1" x14ac:dyDescent="0.3">
      <c r="B241" s="72">
        <v>9770</v>
      </c>
      <c r="C241" s="78" t="s">
        <v>96</v>
      </c>
      <c r="D241" s="79">
        <v>2010000</v>
      </c>
      <c r="E241" s="79">
        <v>0</v>
      </c>
      <c r="F241" s="79">
        <v>0</v>
      </c>
      <c r="G241" s="82">
        <f t="shared" si="33"/>
        <v>0</v>
      </c>
      <c r="H241" s="82">
        <f t="shared" si="38"/>
        <v>0</v>
      </c>
      <c r="I241" s="82">
        <f t="shared" si="34"/>
        <v>0</v>
      </c>
    </row>
    <row r="242" spans="2:9" ht="23.85" customHeight="1" x14ac:dyDescent="0.3">
      <c r="B242" s="18" t="s">
        <v>62</v>
      </c>
      <c r="C242" s="19" t="s">
        <v>117</v>
      </c>
      <c r="D242" s="171">
        <f>D233+D216+D205+D241</f>
        <v>12324553.85</v>
      </c>
      <c r="E242" s="171">
        <f t="shared" ref="E242:F242" si="45">E233+E216+E205+E241</f>
        <v>3752913.8500000006</v>
      </c>
      <c r="F242" s="171">
        <f t="shared" si="45"/>
        <v>1990085.9000000001</v>
      </c>
      <c r="G242" s="20">
        <f t="shared" si="33"/>
        <v>-1762827.9500000004</v>
      </c>
      <c r="H242" s="58">
        <f>IF(E242=0,0,F242/E242*100)</f>
        <v>53.027753354903155</v>
      </c>
      <c r="I242" s="58">
        <f>IF(D242=0,0,F242/D242*100)</f>
        <v>16.147326095702848</v>
      </c>
    </row>
    <row r="243" spans="2:9" ht="37.5" customHeight="1" x14ac:dyDescent="0.3">
      <c r="B243" s="55"/>
      <c r="C243" s="56" t="s">
        <v>118</v>
      </c>
      <c r="D243" s="60">
        <f>D242+D203</f>
        <v>269071339.59000003</v>
      </c>
      <c r="E243" s="60">
        <f>E242+E203</f>
        <v>92436897.589999989</v>
      </c>
      <c r="F243" s="60">
        <f>F242+F203</f>
        <v>60987671.079999998</v>
      </c>
      <c r="G243" s="57">
        <f t="shared" si="33"/>
        <v>-31449226.50999999</v>
      </c>
      <c r="H243" s="59">
        <f>IF(E243=0,0,F243/E243*100)</f>
        <v>65.977626543145433</v>
      </c>
      <c r="I243" s="59">
        <f>IF(D243=0,0,F243/D243*100)</f>
        <v>22.665985598068726</v>
      </c>
    </row>
    <row r="245" spans="2:9" x14ac:dyDescent="0.3">
      <c r="C245" s="11" t="s">
        <v>181</v>
      </c>
      <c r="D245" s="11" t="s">
        <v>182</v>
      </c>
      <c r="G245" s="23"/>
    </row>
  </sheetData>
  <mergeCells count="11">
    <mergeCell ref="B7:I7"/>
    <mergeCell ref="B204:I204"/>
    <mergeCell ref="C3:E3"/>
    <mergeCell ref="F3:G3"/>
    <mergeCell ref="A5:A6"/>
    <mergeCell ref="B5:B6"/>
    <mergeCell ref="C5:C6"/>
    <mergeCell ref="D5:D6"/>
    <mergeCell ref="E5:E6"/>
    <mergeCell ref="F5:F6"/>
    <mergeCell ref="G5:I5"/>
  </mergeCells>
  <pageMargins left="0.70866141732283472" right="0.70866141732283472" top="0.74803149606299213" bottom="0.74803149606299213" header="0.31496062992125984" footer="0.31496062992125984"/>
  <pageSetup paperSize="9" scale="65" fitToHeight="0" orientation="landscape" r:id="rId1"/>
  <rowBreaks count="2" manualBreakCount="2">
    <brk id="17" max="9" man="1"/>
    <brk id="2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Доходи</vt:lpstr>
      <vt:lpstr>Видатки</vt:lpstr>
      <vt:lpstr>Доходи!Заголовки_для_печати</vt:lpstr>
      <vt:lpstr>Видатки!Область_печати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2021-05-25T12:06:09Z</cp:lastPrinted>
  <dcterms:created xsi:type="dcterms:W3CDTF">2015-04-28T06:56:23Z</dcterms:created>
  <dcterms:modified xsi:type="dcterms:W3CDTF">2021-05-25T12:14:08Z</dcterms:modified>
</cp:coreProperties>
</file>