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20" tabRatio="685" activeTab="0"/>
  </bookViews>
  <sheets>
    <sheet name="додаток1" sheetId="1" r:id="rId1"/>
    <sheet name="Додаток 2" sheetId="2" r:id="rId2"/>
    <sheet name="Додаток 3" sheetId="3" r:id="rId3"/>
    <sheet name="Додаток4" sheetId="4" r:id="rId4"/>
    <sheet name="Додаток 5" sheetId="5" r:id="rId5"/>
    <sheet name="Додаток 6" sheetId="6" r:id="rId6"/>
    <sheet name="Додаток7" sheetId="7" r:id="rId7"/>
  </sheets>
  <externalReferences>
    <externalReference r:id="rId10"/>
  </externalReferences>
  <definedNames>
    <definedName name="_xlnm.Print_Area" localSheetId="1">'Додаток 2'!#REF!</definedName>
    <definedName name="_xlnm.Print_Area" localSheetId="2">'Додаток 3'!$A$1:$P$80</definedName>
    <definedName name="_xlnm.Print_Area" localSheetId="4">'Додаток 5'!#REF!</definedName>
    <definedName name="_xlnm.Print_Area" localSheetId="5">'Додаток 6'!#REF!</definedName>
    <definedName name="_xlnm.Print_Area" localSheetId="0">'додаток1'!#REF!</definedName>
    <definedName name="_xlnm.Print_Titles" localSheetId="1">'Додаток 2'!$7:$11</definedName>
    <definedName name="_xlnm.Print_Titles" localSheetId="2">'Додаток 3'!$11:$15</definedName>
    <definedName name="_xlnm.Print_Titles" localSheetId="4">'Додаток 5'!$6:$12</definedName>
    <definedName name="_xlnm.Print_Titles" localSheetId="0">'додаток1'!$11:$14</definedName>
    <definedName name="_xlnm.Print_Titles" localSheetId="3">'Додаток4'!$12:$16</definedName>
    <definedName name="_xlnm.Print_Titles" localSheetId="6">'Додаток7'!$11:$13</definedName>
  </definedNames>
  <calcPr fullCalcOnLoad="1"/>
</workbook>
</file>

<file path=xl/sharedStrings.xml><?xml version="1.0" encoding="utf-8"?>
<sst xmlns="http://schemas.openxmlformats.org/spreadsheetml/2006/main" count="642" uniqueCount="434">
  <si>
    <t>(код бюджету)</t>
  </si>
  <si>
    <t>(грн)</t>
  </si>
  <si>
    <t>Усього</t>
  </si>
  <si>
    <t>Загальний фонд</t>
  </si>
  <si>
    <t>Спеціальний фонд</t>
  </si>
  <si>
    <t>Х</t>
  </si>
  <si>
    <t>Додаток 3</t>
  </si>
  <si>
    <t>Розподіл видатків бюджету Тетіївської міської територіальної громади на 2021 рік</t>
  </si>
  <si>
    <t>Код Програмної класифікації видатківта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</si>
  <si>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</si>
  <si>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</si>
  <si>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місцнвого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</si>
  <si>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Спеціального фонду</t>
  </si>
  <si>
    <t>РАЗОМ</t>
  </si>
  <si>
    <t>видатки споживання</t>
  </si>
  <si>
    <t>з них:</t>
  </si>
  <si>
    <t>видатки розвитку</t>
  </si>
  <si>
    <t>в тому числі бюджет розвитку</t>
  </si>
  <si>
    <t>оплата праці</t>
  </si>
  <si>
    <t>комунальні послуги та енергоносії</t>
  </si>
  <si>
    <t>3</t>
  </si>
  <si>
    <t>0200000</t>
  </si>
  <si>
    <t>Виконавчий комітет Тетіївської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</si>
  <si>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</si>
  <si>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</si>
  <si>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</si>
  <si>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</si>
  <si>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</si>
  <si>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</si>
  <si>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</si>
  <si>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</si>
  <si>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</si>
  <si>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</si>
  <si>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</si>
  <si>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</si>
  <si>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 xml:space="preserve">Багатопрофільна стаціонарна медична допомога населенню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</si>
  <si>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</si>
  <si>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</si>
  <si>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</si>
  <si>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</si>
  <si>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</si>
  <si>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</si>
  <si>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</si>
  <si>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</si>
  <si>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</si>
  <si>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</si>
  <si>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</si>
  <si>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</si>
  <si>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0213121</t>
  </si>
  <si>
    <t>3121</t>
  </si>
  <si>
    <t>1040</t>
  </si>
  <si>
    <t xml:space="preserve">Утримання та забезпечення діяльності центрів соціальних служб 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</si>
  <si>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</si>
  <si>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</si>
  <si>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</si>
  <si>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</si>
  <si>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</si>
  <si>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</si>
  <si>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</si>
  <si>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</si>
  <si>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</si>
  <si>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</si>
  <si>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</si>
  <si>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</si>
  <si>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</si>
  <si>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</si>
  <si>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</si>
  <si>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</si>
  <si>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</si>
  <si>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</si>
  <si>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</si>
  <si>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</si>
  <si>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</si>
  <si>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</si>
  <si>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</si>
  <si>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</si>
  <si>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</si>
  <si>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</si>
  <si>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</si>
  <si>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7470</t>
  </si>
  <si>
    <t>Інша діяльність у сфері дорожнього господарства</t>
  </si>
  <si>
    <t>0217680</t>
  </si>
  <si>
    <t>7680</t>
  </si>
  <si>
    <t>0490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</si>
  <si>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</si>
  <si>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</si>
  <si>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</si>
  <si>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</si>
  <si>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</si>
  <si>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</si>
  <si>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</si>
  <si>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</si>
  <si>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</si>
  <si>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</si>
  <si>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</si>
  <si>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</si>
  <si>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0600000</t>
  </si>
  <si>
    <t>Управління освіти виконавчого комітету Тетіївської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</si>
  <si>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</si>
  <si>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</si>
  <si>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</si>
  <si>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</si>
  <si>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</si>
  <si>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</si>
  <si>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</si>
  <si>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</si>
  <si>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</si>
  <si>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</si>
  <si>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</si>
  <si>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(мб)</t>
  </si>
  <si>
    <t>0611031</t>
  </si>
  <si>
    <t>1031</t>
  </si>
  <si>
    <t>Надання загальної середньої освіти закладами загальної середньої освіти (ос)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</si>
  <si>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</si>
  <si>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</si>
  <si>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</si>
  <si>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</si>
  <si>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</si>
  <si>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</si>
  <si>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</si>
  <si>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</si>
  <si>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</si>
  <si>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</si>
  <si>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</si>
  <si>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</si>
  <si>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</si>
  <si>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</si>
  <si>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</si>
  <si>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</si>
  <si>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</si>
  <si>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</si>
  <si>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</si>
  <si>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</si>
  <si>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</si>
  <si>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</si>
  <si>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</si>
  <si>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</si>
  <si>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</si>
  <si>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</si>
  <si>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</si>
  <si>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культури, релігії, молоді та спорту виконавчого комітету Тетіївської міської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</si>
  <si>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</si>
  <si>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</si>
  <si>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</si>
  <si>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</si>
  <si>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</si>
  <si>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</si>
  <si>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</si>
  <si>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</si>
  <si>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</si>
  <si>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</si>
  <si>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</si>
  <si>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</si>
  <si>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</si>
  <si>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</si>
  <si>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</si>
  <si>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</si>
  <si>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</si>
  <si>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</si>
  <si>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</si>
  <si>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</si>
  <si>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</si>
  <si>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</si>
  <si>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</si>
  <si>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</si>
  <si>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</si>
  <si>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</si>
  <si>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</si>
  <si>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</si>
  <si>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</si>
  <si>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</si>
  <si>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</si>
  <si>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</si>
  <si>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</si>
  <si>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</si>
  <si>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</si>
  <si>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</si>
  <si>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</si>
  <si>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</si>
  <si>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</si>
  <si>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</si>
  <si>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</si>
  <si>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</si>
  <si>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</si>
  <si>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</si>
  <si>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3700000</t>
  </si>
  <si>
    <t>Фінансове управління виконавчого комітету Тетіївської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</si>
  <si>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</si>
  <si>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</si>
  <si>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</si>
  <si>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</si>
  <si>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</si>
  <si>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</si>
  <si>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</si>
  <si>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</si>
  <si>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УСЬОГО</t>
  </si>
  <si>
    <t>у тому числі бюджет розвитку</t>
  </si>
  <si>
    <t>2</t>
  </si>
  <si>
    <t>Додаток № 7</t>
  </si>
  <si>
    <t>Розподіл витрат бюджету Тетіївської міської територіальної громади на реалізацію місцевих/регіональних програм у 2021 році</t>
  </si>
  <si>
    <t>Найменування місцевої/регіональної програм</t>
  </si>
  <si>
    <t>Дата та номер документа, яким затверджено місцеву/регіональну програму</t>
  </si>
  <si>
    <t>усього</t>
  </si>
  <si>
    <t>Програма інформаційної політики та зв'язків з громадськістю на 2021-2025 роки</t>
  </si>
  <si>
    <t>Програма "Відзначення державних та професійних свят, ювілейних та святкових дат, здійснення представницьких та інших заходів Тетіївської міської територіальної громади" на 2021-2025 роки</t>
  </si>
  <si>
    <t>Програма "Захисник Вітчизни на 2021-2025 роки".</t>
  </si>
  <si>
    <t>Програма розвитку та підтримки Комунального підприємства "Комунальне некомерційне підприємство "Тетіївський центр первинної медико-санітарної допомоги" Тетіївської міської ради" на 2019 -2021 роки</t>
  </si>
  <si>
    <t>Програма підтримки сім'ї та забезпечення прав дітей "Щаслива родина-успішна країна" на 2020-2022 роки</t>
  </si>
  <si>
    <t>04560</t>
  </si>
  <si>
    <t>Програма співробітництва з організаціями Всеукраїнської асоціації органів місцевого самоврядування та іншими організаціями на 2020-2022 роки.</t>
  </si>
  <si>
    <t>0601021</t>
  </si>
  <si>
    <t>Програма забезпечення пожежної та техногенної безпеки в закладах освіти Тетіївської міської ради на 2020-2024 роки</t>
  </si>
  <si>
    <t>0601142</t>
  </si>
  <si>
    <t>Інші  програми та заходи у сфері освіти</t>
  </si>
  <si>
    <t>Програма "Обдарована дитина" на 2021-2025 роки.</t>
  </si>
  <si>
    <t>Програма надання одноразової допомоги дітям-сиротам і дітям, позбавленим батьківського піклування міста Тетіїва та старостинських округів, яким у 2019-2021 роках виповнюється 18 років</t>
  </si>
  <si>
    <t>Міська Програма "Шкільний автобус"  на 2021 - 2025 роки.</t>
  </si>
  <si>
    <t>Програма "Підтримки та розвитку молоді Тетіївської ОТГ на 2019-2022 роки "Молодь Тетіївщини"</t>
  </si>
  <si>
    <t>Програма  "Обдарована дитина" на 2021-2025 роки.</t>
  </si>
  <si>
    <t>ПРОГРАМА по забезпеченню культурного розвитку Тетіївської територіальної громади на 2019 - 2022 роки.</t>
  </si>
  <si>
    <t>0217330</t>
  </si>
  <si>
    <t>7330</t>
  </si>
  <si>
    <t>0443</t>
  </si>
  <si>
    <t>Будівництво інших об"єктів комунальної власності</t>
  </si>
  <si>
    <t>Рішення сесії Тетіївської міської ради від 24.12.2020         № 34-02-VІІІ</t>
  </si>
  <si>
    <t>Програма збереження документів Трудового архіву, що не належить до Національного архівного фонду на 2021-2025 роки</t>
  </si>
  <si>
    <t>Програма фінансової підтримки Комунального підприємства"Комунального некомерційного підприємства Тетіївська центральна районна лікарня" на 2021 рік</t>
  </si>
  <si>
    <t>Програма забезпечення хворих на цукровий діабет препаратами інсуліну в Тетіївській громаді на 2021 рік</t>
  </si>
  <si>
    <t>Програма соціального захисту жителів Тетіївської міської територіальної громади «Турбота» на 2021-2025 роки.</t>
  </si>
  <si>
    <t>Рішення сесії Тетіївської міської ради від 24.12.2020              № 34-02-VІІІ</t>
  </si>
  <si>
    <t>Рішення сесії Тетіївської міської ради від 28.03.2019         № 525-18-VІІ</t>
  </si>
  <si>
    <t>Рішення сесії Тетіївської міської ради від 19.11.2019         № 733-25-VІІ</t>
  </si>
  <si>
    <t>Рішення сесії Тетіївської міської ради від 12.09.2019         № 676-22-VІІ</t>
  </si>
  <si>
    <t>Рішення сесії Тетіївської міської ради від 21.12.2018         № 426-14-VІІ</t>
  </si>
  <si>
    <t>Рішення сесії Тетіївської міської ради від 21.12.2018         № 418-14-VІІ</t>
  </si>
  <si>
    <t>Програма "Власний дім" 2020-2025 роки</t>
  </si>
  <si>
    <t>Рішення сесії Тетіївської міської ради від 20.12.2019         № 764-26-VІІ</t>
  </si>
  <si>
    <t>Рішення сесії Тетіївської міської ради від 23.01.2020         № 796-27-VІІ</t>
  </si>
  <si>
    <t>Рішення сесії Тетіївської міської ради від 26.08.2020         № 935-33-VІІ</t>
  </si>
  <si>
    <t>Програма "Розвитку земельних відносин Тетіївської міської ради" на 2021-2025 роки</t>
  </si>
  <si>
    <t>Програма охорони навколишнього природного середовища населених пунктів Тетіївської міської ради на 2021-2025 роки</t>
  </si>
  <si>
    <t>Програма  "Фінансової підтримки комунальних підприємств Тетіївської громади" на 2021 -2022 роки</t>
  </si>
  <si>
    <t>Програма по поліпшенню водопостачання та водовідведення в Тетіївської територіальної громади на 2021-2025 роки.</t>
  </si>
  <si>
    <t>Програма по розвитку благоустрою та інфраструктури Тетіївської територіальної громади на 2021 рік</t>
  </si>
  <si>
    <t xml:space="preserve">до рішення сесії Тетіївської міської ради </t>
  </si>
  <si>
    <t>від 26.01.2021 року</t>
  </si>
  <si>
    <t>до рішення сесії Тетіївської міської ради</t>
  </si>
  <si>
    <t>0218130</t>
  </si>
  <si>
    <t>8130</t>
  </si>
  <si>
    <t>0320</t>
  </si>
  <si>
    <t>Забезпечення діяльності місцевої пожежної охорони</t>
  </si>
  <si>
    <t>Програма захисту населення і територій від надзвичайних ситуацій техногенного і природного характеру в Тетіївській територіальній громаді на 2021-2025 роки</t>
  </si>
  <si>
    <t>від 23.02.2021 року</t>
  </si>
  <si>
    <t>0212152</t>
  </si>
  <si>
    <t>2152</t>
  </si>
  <si>
    <t>Інши програми та заходи у сфері охорони здоров'я</t>
  </si>
  <si>
    <t>Додаток №1</t>
  </si>
  <si>
    <t xml:space="preserve">"Про бюджет Тетіївської міської територіальної громади </t>
  </si>
  <si>
    <t>на 2021 рік" від 24.12.2020 р. №39-02-VIII</t>
  </si>
  <si>
    <t>ДОХОДИ</t>
  </si>
  <si>
    <t>місцевого бюджету на 2021 рік</t>
  </si>
  <si>
    <t>10508000000</t>
  </si>
  <si>
    <t>(грн.)</t>
  </si>
  <si>
    <t>Код</t>
  </si>
  <si>
    <t>Найменування згідно
 з Класифікацією доходів бюджету</t>
  </si>
  <si>
    <t>Загальний
фонд</t>
  </si>
  <si>
    <t>у тому числі
бюджет
розвитку</t>
  </si>
  <si>
    <t>1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</si>
  <si>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</si>
  <si>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</si>
  <si>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</si>
  <si>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</si>
  <si>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</si>
  <si>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</si>
  <si>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</si>
  <si>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</si>
  <si>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</si>
  <si>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</si>
  <si>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</si>
  <si>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</si>
  <si>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</si>
  <si>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</si>
  <si>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</si>
  <si>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</si>
  <si>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</si>
  <si>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</si>
  <si>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</si>
  <si>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</si>
  <si>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</si>
  <si>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</si>
  <si>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</si>
  <si>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</si>
  <si>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</si>
  <si>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</si>
  <si>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</si>
  <si>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</si>
  <si>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</si>
  <si>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</si>
  <si>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</si>
  <si>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</si>
  <si>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</si>
  <si>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</si>
  <si>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</si>
  <si>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</si>
  <si>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</si>
  <si>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</si>
  <si>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</si>
  <si>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</si>
  <si>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</si>
  <si>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</si>
  <si>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</si>
  <si>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</si>
  <si>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</si>
  <si>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</si>
  <si>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</si>
  <si>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</si>
  <si>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</si>
  <si>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</si>
  <si>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</si>
  <si>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</si>
  <si>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</si>
  <si>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</si>
  <si>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</si>
  <si>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</si>
  <si>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</si>
  <si>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</si>
  <si>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</si>
  <si>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</si>
  <si>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</si>
  <si>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</si>
  <si>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</si>
  <si>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</si>
  <si>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</si>
  <si>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</si>
  <si>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</si>
  <si>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</si>
  <si>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</si>
  <si>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</si>
  <si>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</si>
  <si>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</si>
  <si>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</si>
  <si>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</si>
  <si>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</si>
  <si>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</si>
  <si>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</si>
  <si>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</si>
  <si>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</si>
  <si>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</si>
  <si>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</si>
  <si>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</si>
  <si>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</si>
  <si>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</si>
  <si>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</si>
  <si>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</si>
  <si>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</si>
  <si>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</si>
  <si>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</si>
  <si>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</si>
  <si>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</si>
  <si>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</si>
  <si>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</si>
  <si>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</si>
  <si>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</si>
  <si>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</si>
  <si>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</si>
  <si>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</si>
  <si>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</si>
  <si>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</si>
  <si>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</si>
  <si>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</si>
  <si>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</si>
  <si>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</si>
  <si>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</si>
  <si>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</si>
  <si>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</si>
  <si>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</si>
  <si>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</si>
  <si>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</si>
  <si>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</si>
  <si>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</si>
  <si>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</si>
  <si>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</si>
  <si>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</si>
  <si>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</si>
  <si>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</si>
  <si>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</si>
  <si>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</si>
  <si>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</si>
  <si>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</si>
  <si>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</si>
  <si>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30000000</t>
  </si>
  <si>
    <t>Доходи від операцій з капіталом  </t>
  </si>
  <si>
    <t>31000000</t>
  </si>
  <si>
    <t>Надходження від продажу основного капіталу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</si>
  <si>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</si>
  <si>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</si>
  <si>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</si>
  <si>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</si>
  <si>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</si>
  <si>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</si>
  <si>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</si>
  <si>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</si>
  <si>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33010400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</si>
  <si>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</si>
  <si>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/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</si>
  <si>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</si>
  <si>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</si>
  <si>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</si>
  <si>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</si>
  <si>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</si>
  <si>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</si>
  <si>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</si>
  <si>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</si>
  <si>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</si>
  <si>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</si>
  <si>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</si>
  <si>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</si>
  <si>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</si>
  <si>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</si>
  <si>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</si>
  <si>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</si>
  <si>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</si>
  <si>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</si>
  <si>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</si>
  <si>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</si>
  <si>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</si>
  <si>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</si>
  <si>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</si>
  <si>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</si>
  <si>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</si>
  <si>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</si>
  <si>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</si>
  <si>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Міський голова</t>
  </si>
  <si>
    <t>Б.БАЛАГУРА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</si>
</sst>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грн.&quot;_-;\-* #,##0\ &quot;грн.&quot;_-;_-* &quot;-&quot;\ &quot;грн.&quot;_-;_-@_-"/>
    <numFmt numFmtId="177" formatCode="_-* #,##0.00\ _г_р_н_._-;\-* #,##0.00\ _г_р_н_._-;_-* &quot;-&quot;??\ _г_р_н_._-;_-@_-"/>
    <numFmt numFmtId="178" formatCode="_-* #,##0.00\ &quot;грн.&quot;_-;\-* #,##0.00\ &quot;грн.&quot;_-;_-* &quot;-&quot;??\ &quot;грн.&quot;_-;_-@_-"/>
    <numFmt numFmtId="179" formatCode="_-* #,##0\ _г_р_н_._-;\-* #,##0\ _г_р_н_._-;_-* &quot;-&quot;\ _г_р_н_._-;_-@_-"/>
    <numFmt numFmtId="180" formatCode="0.0"/>
    <numFmt numFmtId="181" formatCode="#,##0.0"/>
  </numFmts>
  <fonts count="76">
    <font>
      <sz val="10"/>
      <name val="Arial Cyr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2"/>
    </font>
    <font>
      <b/>
      <sz val="13.5"/>
      <name val="Arial Cyr"/>
      <family val="2"/>
    </font>
    <font>
      <sz val="13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7" fillId="0" borderId="0">
      <alignment vertical="top"/>
      <protection/>
    </xf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 shrinkToFi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vertical="center" shrinkToFit="1"/>
    </xf>
    <xf numFmtId="2" fontId="12" fillId="0" borderId="10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7" fillId="33" borderId="12" xfId="49" applyNumberFormat="1" applyFont="1" applyFill="1" applyBorder="1" applyAlignment="1">
      <alignment horizontal="left" vertical="center" wrapText="1"/>
      <protection/>
    </xf>
    <xf numFmtId="0" fontId="7" fillId="0" borderId="14" xfId="0" applyFont="1" applyFill="1" applyBorder="1" applyAlignment="1">
      <alignment vertical="center" wrapText="1"/>
    </xf>
    <xf numFmtId="49" fontId="13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80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2" fontId="12" fillId="0" borderId="12" xfId="0" applyNumberFormat="1" applyFont="1" applyBorder="1" applyAlignment="1">
      <alignment horizontal="right" vertical="center" shrinkToFit="1"/>
    </xf>
    <xf numFmtId="2" fontId="12" fillId="0" borderId="12" xfId="0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180" fontId="7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180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19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 wrapText="1"/>
    </xf>
    <xf numFmtId="181" fontId="9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 vertical="center"/>
    </xf>
    <xf numFmtId="0" fontId="20" fillId="34" borderId="0" xfId="0" applyFont="1" applyFill="1" applyAlignment="1">
      <alignment vertical="center"/>
    </xf>
    <xf numFmtId="0" fontId="20" fillId="35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wrapText="1"/>
    </xf>
    <xf numFmtId="4" fontId="5" fillId="34" borderId="12" xfId="0" applyNumberFormat="1" applyFont="1" applyFill="1" applyBorder="1" applyAlignment="1">
      <alignment vertical="center" shrinkToFit="1"/>
    </xf>
    <xf numFmtId="49" fontId="5" fillId="35" borderId="12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 vertical="center" wrapText="1"/>
    </xf>
    <xf numFmtId="4" fontId="5" fillId="35" borderId="12" xfId="0" applyNumberFormat="1" applyFont="1" applyFill="1" applyBorder="1" applyAlignment="1">
      <alignment vertical="center" shrinkToFit="1"/>
    </xf>
    <xf numFmtId="4" fontId="7" fillId="37" borderId="12" xfId="0" applyNumberFormat="1" applyFont="1" applyFill="1" applyBorder="1" applyAlignment="1">
      <alignment vertical="center" shrinkToFit="1"/>
    </xf>
    <xf numFmtId="4" fontId="7" fillId="0" borderId="12" xfId="0" applyNumberFormat="1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49" fontId="7" fillId="36" borderId="12" xfId="0" applyNumberFormat="1" applyFont="1" applyFill="1" applyBorder="1" applyAlignment="1">
      <alignment horizontal="center" vertical="center"/>
    </xf>
    <xf numFmtId="4" fontId="7" fillId="38" borderId="12" xfId="0" applyNumberFormat="1" applyFont="1" applyFill="1" applyBorder="1" applyAlignment="1">
      <alignment vertical="center" shrinkToFit="1"/>
    </xf>
    <xf numFmtId="4" fontId="7" fillId="36" borderId="12" xfId="0" applyNumberFormat="1" applyFont="1" applyFill="1" applyBorder="1" applyAlignment="1">
      <alignment vertical="center" shrinkToFit="1"/>
    </xf>
    <xf numFmtId="4" fontId="5" fillId="36" borderId="12" xfId="0" applyNumberFormat="1" applyFont="1" applyFill="1" applyBorder="1" applyAlignment="1">
      <alignment vertical="center" shrinkToFit="1"/>
    </xf>
    <xf numFmtId="0" fontId="7" fillId="0" borderId="12" xfId="0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shrinkToFit="1"/>
    </xf>
    <xf numFmtId="0" fontId="15" fillId="0" borderId="0" xfId="0" applyFont="1" applyAlignment="1">
      <alignment/>
    </xf>
    <xf numFmtId="0" fontId="4" fillId="37" borderId="12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4" fontId="7" fillId="39" borderId="12" xfId="0" applyNumberFormat="1" applyFont="1" applyFill="1" applyBorder="1" applyAlignment="1">
      <alignment vertical="center" shrinkToFit="1"/>
    </xf>
    <xf numFmtId="4" fontId="5" fillId="38" borderId="12" xfId="0" applyNumberFormat="1" applyFont="1" applyFill="1" applyBorder="1" applyAlignment="1">
      <alignment vertical="center" shrinkToFit="1"/>
    </xf>
    <xf numFmtId="49" fontId="8" fillId="39" borderId="12" xfId="0" applyNumberFormat="1" applyFont="1" applyFill="1" applyBorder="1" applyAlignment="1">
      <alignment horizontal="center" vertical="center"/>
    </xf>
    <xf numFmtId="4" fontId="5" fillId="39" borderId="12" xfId="0" applyNumberFormat="1" applyFont="1" applyFill="1" applyBorder="1" applyAlignment="1">
      <alignment vertical="center" shrinkToFit="1"/>
    </xf>
    <xf numFmtId="49" fontId="24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wrapText="1"/>
    </xf>
    <xf numFmtId="1" fontId="2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16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45" fillId="0" borderId="0" xfId="0" applyFont="1" applyBorder="1" applyAlignment="1" applyProtection="1">
      <alignment horizontal="left"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7" fillId="0" borderId="0" xfId="0" applyFont="1" applyBorder="1" applyAlignment="1" applyProtection="1">
      <alignment horizontal="left" vertical="top" wrapText="1"/>
      <protection/>
    </xf>
    <xf numFmtId="0" fontId="48" fillId="0" borderId="0" xfId="0" applyFont="1" applyBorder="1" applyAlignment="1" applyProtection="1">
      <alignment horizontal="center" vertical="top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50" fillId="0" borderId="19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left" vertical="top" wrapText="1"/>
      <protection/>
    </xf>
    <xf numFmtId="0" fontId="51" fillId="0" borderId="20" xfId="0" applyFont="1" applyBorder="1" applyAlignment="1" applyProtection="1">
      <alignment horizontal="center" vertical="center" wrapText="1"/>
      <protection/>
    </xf>
    <xf numFmtId="0" fontId="52" fillId="0" borderId="20" xfId="0" applyFont="1" applyBorder="1" applyAlignment="1" applyProtection="1">
      <alignment horizontal="center" vertical="center" wrapText="1"/>
      <protection/>
    </xf>
    <xf numFmtId="0" fontId="51" fillId="0" borderId="20" xfId="0" applyFont="1" applyBorder="1" applyAlignment="1" applyProtection="1">
      <alignment horizontal="center" vertical="center" wrapText="1"/>
      <protection/>
    </xf>
    <xf numFmtId="0" fontId="52" fillId="0" borderId="20" xfId="0" applyFont="1" applyBorder="1" applyAlignment="1" applyProtection="1">
      <alignment horizontal="center" vertical="center" wrapText="1"/>
      <protection/>
    </xf>
    <xf numFmtId="0" fontId="50" fillId="0" borderId="20" xfId="0" applyFont="1" applyBorder="1" applyAlignment="1" applyProtection="1">
      <alignment horizontal="center" vertical="center" wrapText="1"/>
      <protection/>
    </xf>
    <xf numFmtId="0" fontId="50" fillId="0" borderId="20" xfId="0" applyFont="1" applyBorder="1" applyAlignment="1" applyProtection="1">
      <alignment horizontal="center" vertical="center" wrapText="1"/>
      <protection/>
    </xf>
    <xf numFmtId="0" fontId="53" fillId="0" borderId="20" xfId="0" applyFont="1" applyBorder="1" applyAlignment="1" applyProtection="1">
      <alignment horizontal="center" vertical="top" wrapText="1"/>
      <protection/>
    </xf>
    <xf numFmtId="0" fontId="54" fillId="0" borderId="20" xfId="0" applyFont="1" applyBorder="1" applyAlignment="1" applyProtection="1">
      <alignment horizontal="left" vertical="top" wrapText="1"/>
      <protection/>
    </xf>
    <xf numFmtId="4" fontId="51" fillId="0" borderId="20" xfId="0" applyNumberFormat="1" applyFont="1" applyBorder="1" applyAlignment="1" applyProtection="1">
      <alignment horizontal="right" vertical="top" wrapText="1"/>
      <protection/>
    </xf>
    <xf numFmtId="0" fontId="53" fillId="0" borderId="20" xfId="0" applyFont="1" applyBorder="1" applyAlignment="1" applyProtection="1">
      <alignment horizontal="left" vertical="top" wrapText="1"/>
      <protection/>
    </xf>
    <xf numFmtId="0" fontId="49" fillId="0" borderId="20" xfId="0" applyFont="1" applyBorder="1" applyAlignment="1" applyProtection="1">
      <alignment horizontal="center" vertical="top" wrapText="1"/>
      <protection/>
    </xf>
    <xf numFmtId="0" fontId="49" fillId="0" borderId="20" xfId="0" applyFont="1" applyBorder="1" applyAlignment="1" applyProtection="1">
      <alignment horizontal="left" vertical="top" wrapText="1"/>
      <protection/>
    </xf>
    <xf numFmtId="4" fontId="55" fillId="0" borderId="20" xfId="0" applyNumberFormat="1" applyFont="1" applyBorder="1" applyAlignment="1" applyProtection="1">
      <alignment horizontal="right" vertical="top" wrapText="1"/>
      <protection/>
    </xf>
    <xf numFmtId="0" fontId="56" fillId="0" borderId="20" xfId="0" applyFont="1" applyBorder="1" applyAlignment="1" applyProtection="1">
      <alignment horizontal="left" vertical="center" wrapText="1"/>
      <protection/>
    </xf>
    <xf numFmtId="4" fontId="51" fillId="0" borderId="20" xfId="0" applyNumberFormat="1" applyFont="1" applyBorder="1" applyAlignment="1" applyProtection="1">
      <alignment horizontal="right" vertical="center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\&#1056;&#1110;&#1096;&#1077;&#1085;&#1085;&#1103;%20&#1079;&#1084;&#1110;&#1085;&#1080;2018\1127.11.18%20-%20&#1082;&#1086;&#1087;&#1080;&#1103;\&#1044;&#1086;&#1076;&#1072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 2"/>
      <sheetName val="Додаток 3"/>
      <sheetName val="Додаток4"/>
      <sheetName val="Додаток5"/>
      <sheetName val="Додаток 6"/>
      <sheetName val="Додаток7"/>
    </sheetNames>
    <sheetDataSet>
      <sheetData sheetId="0">
        <row r="73">
          <cell r="F73">
            <v>503525</v>
          </cell>
        </row>
      </sheetData>
      <sheetData sheetId="1">
        <row r="12">
          <cell r="F12">
            <v>4023019</v>
          </cell>
        </row>
      </sheetData>
      <sheetData sheetId="2">
        <row r="120">
          <cell r="O120">
            <v>4526544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9.125" style="16" bestFit="1" customWidth="1"/>
    <col min="2" max="4" width="9.125" style="16" customWidth="1"/>
    <col min="5" max="5" width="10.375" style="16" customWidth="1"/>
    <col min="6" max="6" width="10.875" style="16" customWidth="1"/>
    <col min="7" max="16384" width="9.125" style="16" customWidth="1"/>
  </cols>
  <sheetData>
    <row r="1" spans="1:9" ht="9" customHeight="1">
      <c r="A1" s="188"/>
      <c r="B1" s="188"/>
      <c r="C1" s="188"/>
      <c r="D1" s="188"/>
      <c r="E1" s="189" t="s">
        <v>256</v>
      </c>
      <c r="F1" s="189"/>
      <c r="G1" s="189"/>
      <c r="H1" s="189"/>
      <c r="I1" s="188"/>
    </row>
    <row r="2" spans="1:9" ht="9.75" customHeight="1">
      <c r="A2" s="188"/>
      <c r="B2" s="188"/>
      <c r="C2" s="188"/>
      <c r="D2" s="188"/>
      <c r="E2" s="190" t="s">
        <v>246</v>
      </c>
      <c r="F2" s="190"/>
      <c r="G2" s="190"/>
      <c r="H2" s="190"/>
      <c r="I2" s="188"/>
    </row>
    <row r="3" spans="1:9" ht="18" customHeight="1">
      <c r="A3" s="188"/>
      <c r="B3" s="188"/>
      <c r="C3" s="188"/>
      <c r="D3" s="188"/>
      <c r="E3" s="190" t="s">
        <v>257</v>
      </c>
      <c r="F3" s="190"/>
      <c r="G3" s="190"/>
      <c r="H3" s="190"/>
      <c r="I3" s="188"/>
    </row>
    <row r="4" spans="1:9" ht="9.75" customHeight="1">
      <c r="A4" s="188"/>
      <c r="B4" s="188"/>
      <c r="C4" s="188"/>
      <c r="D4" s="188"/>
      <c r="E4" s="190" t="s">
        <v>258</v>
      </c>
      <c r="F4" s="190"/>
      <c r="G4" s="190"/>
      <c r="H4" s="190"/>
      <c r="I4" s="188"/>
    </row>
    <row r="5" spans="1:9" ht="15.75" customHeight="1">
      <c r="A5" s="188"/>
      <c r="B5" s="191" t="s">
        <v>259</v>
      </c>
      <c r="C5" s="191"/>
      <c r="D5" s="191"/>
      <c r="E5" s="191"/>
      <c r="F5" s="191"/>
      <c r="G5" s="191"/>
      <c r="H5" s="191"/>
      <c r="I5" s="188"/>
    </row>
    <row r="6" spans="1:9" ht="15.75" customHeight="1">
      <c r="A6" s="188"/>
      <c r="B6" s="191" t="s">
        <v>260</v>
      </c>
      <c r="C6" s="191"/>
      <c r="D6" s="191"/>
      <c r="E6" s="191"/>
      <c r="F6" s="191"/>
      <c r="G6" s="191"/>
      <c r="H6" s="191"/>
      <c r="I6" s="188"/>
    </row>
    <row r="7" spans="1:9" ht="10.5" customHeight="1">
      <c r="A7" s="188"/>
      <c r="B7" s="192" t="s">
        <v>261</v>
      </c>
      <c r="C7" s="192"/>
      <c r="D7" s="188"/>
      <c r="E7" s="188"/>
      <c r="F7" s="188"/>
      <c r="G7" s="188"/>
      <c r="H7" s="188"/>
      <c r="I7" s="188"/>
    </row>
    <row r="8" spans="1:9" ht="12" customHeight="1">
      <c r="A8" s="188"/>
      <c r="B8" s="193" t="s">
        <v>0</v>
      </c>
      <c r="C8" s="193"/>
      <c r="D8" s="188"/>
      <c r="E8" s="188"/>
      <c r="F8" s="188"/>
      <c r="G8" s="188"/>
      <c r="H8" s="188"/>
      <c r="I8" s="188"/>
    </row>
    <row r="9" spans="1:9" ht="10.5" customHeight="1">
      <c r="A9" s="188"/>
      <c r="B9" s="188"/>
      <c r="C9" s="188"/>
      <c r="D9" s="188"/>
      <c r="E9" s="188"/>
      <c r="F9" s="188"/>
      <c r="G9" s="188"/>
      <c r="H9" s="194" t="s">
        <v>262</v>
      </c>
      <c r="I9" s="188"/>
    </row>
    <row r="10" spans="1:9" ht="12" customHeight="1">
      <c r="A10" s="188"/>
      <c r="B10" s="195" t="s">
        <v>263</v>
      </c>
      <c r="C10" s="195" t="s">
        <v>264</v>
      </c>
      <c r="D10" s="195"/>
      <c r="E10" s="195" t="s">
        <v>2</v>
      </c>
      <c r="F10" s="195" t="s">
        <v>265</v>
      </c>
      <c r="G10" s="196" t="s">
        <v>4</v>
      </c>
      <c r="H10" s="196"/>
      <c r="I10" s="188"/>
    </row>
    <row r="11" spans="1:9" ht="28.5" customHeight="1">
      <c r="A11" s="188"/>
      <c r="B11" s="195"/>
      <c r="C11" s="195"/>
      <c r="D11" s="195"/>
      <c r="E11" s="195"/>
      <c r="F11" s="195"/>
      <c r="G11" s="197" t="s">
        <v>202</v>
      </c>
      <c r="H11" s="198" t="s">
        <v>266</v>
      </c>
      <c r="I11" s="188"/>
    </row>
    <row r="12" spans="1:9" ht="12" customHeight="1">
      <c r="A12" s="188"/>
      <c r="B12" s="199" t="s">
        <v>267</v>
      </c>
      <c r="C12" s="200" t="s">
        <v>197</v>
      </c>
      <c r="D12" s="200"/>
      <c r="E12" s="199" t="s">
        <v>20</v>
      </c>
      <c r="F12" s="199" t="s">
        <v>268</v>
      </c>
      <c r="G12" s="199" t="s">
        <v>269</v>
      </c>
      <c r="H12" s="199" t="s">
        <v>270</v>
      </c>
      <c r="I12" s="188"/>
    </row>
    <row r="13" spans="1:9" ht="13.5" customHeight="1">
      <c r="A13" s="188"/>
      <c r="B13" s="201" t="s">
        <v>271</v>
      </c>
      <c r="C13" s="202" t="s">
        <v>272</v>
      </c>
      <c r="D13" s="202"/>
      <c r="E13" s="203">
        <v>137795200</v>
      </c>
      <c r="F13" s="203">
        <v>137702000</v>
      </c>
      <c r="G13" s="203">
        <v>93200</v>
      </c>
      <c r="H13" s="203">
        <v>0</v>
      </c>
      <c r="I13" s="188"/>
    </row>
    <row r="14" spans="1:9" ht="19.5" customHeight="1">
      <c r="A14" s="188"/>
      <c r="B14" s="201" t="s">
        <v>273</v>
      </c>
      <c r="C14" s="204" t="s">
        <v>274</v>
      </c>
      <c r="D14" s="204"/>
      <c r="E14" s="203">
        <v>81273600</v>
      </c>
      <c r="F14" s="203">
        <v>81273600</v>
      </c>
      <c r="G14" s="203">
        <v>0</v>
      </c>
      <c r="H14" s="203">
        <v>0</v>
      </c>
      <c r="I14" s="188"/>
    </row>
    <row r="15" spans="1:9" ht="13.5" customHeight="1">
      <c r="A15" s="188"/>
      <c r="B15" s="201" t="s">
        <v>275</v>
      </c>
      <c r="C15" s="204" t="s">
        <v>276</v>
      </c>
      <c r="D15" s="204"/>
      <c r="E15" s="203">
        <v>81273600</v>
      </c>
      <c r="F15" s="203">
        <v>81273600</v>
      </c>
      <c r="G15" s="203">
        <v>0</v>
      </c>
      <c r="H15" s="203">
        <v>0</v>
      </c>
      <c r="I15" s="188"/>
    </row>
    <row r="16" spans="1:9" ht="19.5" customHeight="1">
      <c r="A16" s="188"/>
      <c r="B16" s="205" t="s">
        <v>277</v>
      </c>
      <c r="C16" s="206" t="s">
        <v>278</v>
      </c>
      <c r="D16" s="206"/>
      <c r="E16" s="207">
        <v>64272900</v>
      </c>
      <c r="F16" s="207">
        <v>64272900</v>
      </c>
      <c r="G16" s="207">
        <v>0</v>
      </c>
      <c r="H16" s="207">
        <v>0</v>
      </c>
      <c r="I16" s="188"/>
    </row>
    <row r="17" spans="1:9" ht="37.5" customHeight="1">
      <c r="A17" s="188"/>
      <c r="B17" s="205" t="s">
        <v>279</v>
      </c>
      <c r="C17" s="206" t="s">
        <v>280</v>
      </c>
      <c r="D17" s="206"/>
      <c r="E17" s="207">
        <v>2043500</v>
      </c>
      <c r="F17" s="207">
        <v>2043500</v>
      </c>
      <c r="G17" s="207">
        <v>0</v>
      </c>
      <c r="H17" s="207">
        <v>0</v>
      </c>
      <c r="I17" s="188"/>
    </row>
    <row r="18" spans="1:9" ht="19.5" customHeight="1">
      <c r="A18" s="188"/>
      <c r="B18" s="205" t="s">
        <v>281</v>
      </c>
      <c r="C18" s="206" t="s">
        <v>282</v>
      </c>
      <c r="D18" s="206"/>
      <c r="E18" s="207">
        <v>13967600</v>
      </c>
      <c r="F18" s="207">
        <v>13967600</v>
      </c>
      <c r="G18" s="207">
        <v>0</v>
      </c>
      <c r="H18" s="207">
        <v>0</v>
      </c>
      <c r="I18" s="188"/>
    </row>
    <row r="19" spans="1:9" ht="19.5" customHeight="1">
      <c r="A19" s="188"/>
      <c r="B19" s="205" t="s">
        <v>283</v>
      </c>
      <c r="C19" s="206" t="s">
        <v>284</v>
      </c>
      <c r="D19" s="206"/>
      <c r="E19" s="207">
        <v>989600</v>
      </c>
      <c r="F19" s="207">
        <v>989600</v>
      </c>
      <c r="G19" s="207">
        <v>0</v>
      </c>
      <c r="H19" s="207">
        <v>0</v>
      </c>
      <c r="I19" s="188"/>
    </row>
    <row r="20" spans="1:9" ht="13.5" customHeight="1">
      <c r="A20" s="188"/>
      <c r="B20" s="201" t="s">
        <v>285</v>
      </c>
      <c r="C20" s="204" t="s">
        <v>286</v>
      </c>
      <c r="D20" s="204"/>
      <c r="E20" s="203">
        <v>161700</v>
      </c>
      <c r="F20" s="203">
        <v>161700</v>
      </c>
      <c r="G20" s="203">
        <v>0</v>
      </c>
      <c r="H20" s="203">
        <v>0</v>
      </c>
      <c r="I20" s="188"/>
    </row>
    <row r="21" spans="1:9" ht="13.5" customHeight="1">
      <c r="A21" s="188"/>
      <c r="B21" s="201" t="s">
        <v>287</v>
      </c>
      <c r="C21" s="204" t="s">
        <v>288</v>
      </c>
      <c r="D21" s="204"/>
      <c r="E21" s="203">
        <v>149900</v>
      </c>
      <c r="F21" s="203">
        <v>149900</v>
      </c>
      <c r="G21" s="203">
        <v>0</v>
      </c>
      <c r="H21" s="203">
        <v>0</v>
      </c>
      <c r="I21" s="188"/>
    </row>
    <row r="22" spans="1:9" ht="19.5" customHeight="1">
      <c r="A22" s="188"/>
      <c r="B22" s="205" t="s">
        <v>289</v>
      </c>
      <c r="C22" s="206" t="s">
        <v>290</v>
      </c>
      <c r="D22" s="206"/>
      <c r="E22" s="207">
        <v>117600</v>
      </c>
      <c r="F22" s="207">
        <v>117600</v>
      </c>
      <c r="G22" s="207">
        <v>0</v>
      </c>
      <c r="H22" s="207">
        <v>0</v>
      </c>
      <c r="I22" s="188"/>
    </row>
    <row r="23" spans="1:9" ht="28.5" customHeight="1">
      <c r="A23" s="188"/>
      <c r="B23" s="205" t="s">
        <v>291</v>
      </c>
      <c r="C23" s="206" t="s">
        <v>292</v>
      </c>
      <c r="D23" s="206"/>
      <c r="E23" s="207">
        <v>32300</v>
      </c>
      <c r="F23" s="207">
        <v>32300</v>
      </c>
      <c r="G23" s="207">
        <v>0</v>
      </c>
      <c r="H23" s="207">
        <v>0</v>
      </c>
      <c r="I23" s="188"/>
    </row>
    <row r="24" spans="1:9" ht="19.5" customHeight="1">
      <c r="A24" s="188"/>
      <c r="B24" s="201" t="s">
        <v>293</v>
      </c>
      <c r="C24" s="204" t="s">
        <v>294</v>
      </c>
      <c r="D24" s="204"/>
      <c r="E24" s="203">
        <v>11800</v>
      </c>
      <c r="F24" s="203">
        <v>11800</v>
      </c>
      <c r="G24" s="203">
        <v>0</v>
      </c>
      <c r="H24" s="203">
        <v>0</v>
      </c>
      <c r="I24" s="188"/>
    </row>
    <row r="25" spans="1:9" ht="19.5" customHeight="1">
      <c r="A25" s="188"/>
      <c r="B25" s="205" t="s">
        <v>295</v>
      </c>
      <c r="C25" s="206" t="s">
        <v>296</v>
      </c>
      <c r="D25" s="206"/>
      <c r="E25" s="207">
        <v>11800</v>
      </c>
      <c r="F25" s="207">
        <v>11800</v>
      </c>
      <c r="G25" s="207">
        <v>0</v>
      </c>
      <c r="H25" s="207">
        <v>0</v>
      </c>
      <c r="I25" s="188"/>
    </row>
    <row r="26" spans="1:9" ht="13.5" customHeight="1">
      <c r="A26" s="188"/>
      <c r="B26" s="201" t="s">
        <v>297</v>
      </c>
      <c r="C26" s="204" t="s">
        <v>298</v>
      </c>
      <c r="D26" s="204"/>
      <c r="E26" s="203">
        <v>6269200</v>
      </c>
      <c r="F26" s="203">
        <v>6269200</v>
      </c>
      <c r="G26" s="203">
        <v>0</v>
      </c>
      <c r="H26" s="203">
        <v>0</v>
      </c>
      <c r="I26" s="188"/>
    </row>
    <row r="27" spans="1:9" ht="19.5" customHeight="1">
      <c r="A27" s="188"/>
      <c r="B27" s="201" t="s">
        <v>299</v>
      </c>
      <c r="C27" s="204" t="s">
        <v>300</v>
      </c>
      <c r="D27" s="204"/>
      <c r="E27" s="203">
        <v>1014200</v>
      </c>
      <c r="F27" s="203">
        <v>1014200</v>
      </c>
      <c r="G27" s="203">
        <v>0</v>
      </c>
      <c r="H27" s="203">
        <v>0</v>
      </c>
      <c r="I27" s="188"/>
    </row>
    <row r="28" spans="1:9" ht="13.5" customHeight="1">
      <c r="A28" s="188"/>
      <c r="B28" s="205" t="s">
        <v>301</v>
      </c>
      <c r="C28" s="206" t="s">
        <v>302</v>
      </c>
      <c r="D28" s="206"/>
      <c r="E28" s="207">
        <v>1014200</v>
      </c>
      <c r="F28" s="207">
        <v>1014200</v>
      </c>
      <c r="G28" s="207">
        <v>0</v>
      </c>
      <c r="H28" s="207">
        <v>0</v>
      </c>
      <c r="I28" s="188"/>
    </row>
    <row r="29" spans="1:9" ht="19.5" customHeight="1">
      <c r="A29" s="188"/>
      <c r="B29" s="201" t="s">
        <v>303</v>
      </c>
      <c r="C29" s="204" t="s">
        <v>304</v>
      </c>
      <c r="D29" s="204"/>
      <c r="E29" s="203">
        <v>3587800</v>
      </c>
      <c r="F29" s="203">
        <v>3587800</v>
      </c>
      <c r="G29" s="203">
        <v>0</v>
      </c>
      <c r="H29" s="203">
        <v>0</v>
      </c>
      <c r="I29" s="188"/>
    </row>
    <row r="30" spans="1:9" ht="13.5" customHeight="1">
      <c r="A30" s="188"/>
      <c r="B30" s="205" t="s">
        <v>305</v>
      </c>
      <c r="C30" s="206" t="s">
        <v>302</v>
      </c>
      <c r="D30" s="206"/>
      <c r="E30" s="207">
        <v>3587800</v>
      </c>
      <c r="F30" s="207">
        <v>3587800</v>
      </c>
      <c r="G30" s="207">
        <v>0</v>
      </c>
      <c r="H30" s="207">
        <v>0</v>
      </c>
      <c r="I30" s="188"/>
    </row>
    <row r="31" spans="1:9" ht="19.5" customHeight="1">
      <c r="A31" s="188"/>
      <c r="B31" s="201" t="s">
        <v>306</v>
      </c>
      <c r="C31" s="204" t="s">
        <v>307</v>
      </c>
      <c r="D31" s="204"/>
      <c r="E31" s="203">
        <v>1667200</v>
      </c>
      <c r="F31" s="203">
        <v>1667200</v>
      </c>
      <c r="G31" s="203">
        <v>0</v>
      </c>
      <c r="H31" s="203">
        <v>0</v>
      </c>
      <c r="I31" s="188"/>
    </row>
    <row r="32" spans="1:9" ht="19.5" customHeight="1">
      <c r="A32" s="188"/>
      <c r="B32" s="201" t="s">
        <v>308</v>
      </c>
      <c r="C32" s="204" t="s">
        <v>309</v>
      </c>
      <c r="D32" s="204"/>
      <c r="E32" s="203">
        <v>49997500</v>
      </c>
      <c r="F32" s="203">
        <v>49997500</v>
      </c>
      <c r="G32" s="203">
        <v>0</v>
      </c>
      <c r="H32" s="203">
        <v>0</v>
      </c>
      <c r="I32" s="188"/>
    </row>
    <row r="33" spans="1:9" ht="13.5" customHeight="1">
      <c r="A33" s="188"/>
      <c r="B33" s="201" t="s">
        <v>310</v>
      </c>
      <c r="C33" s="204" t="s">
        <v>311</v>
      </c>
      <c r="D33" s="204"/>
      <c r="E33" s="203">
        <v>15637200</v>
      </c>
      <c r="F33" s="203">
        <v>15637200</v>
      </c>
      <c r="G33" s="203">
        <v>0</v>
      </c>
      <c r="H33" s="203">
        <v>0</v>
      </c>
      <c r="I33" s="188"/>
    </row>
    <row r="34" spans="1:9" ht="19.5" customHeight="1">
      <c r="A34" s="188"/>
      <c r="B34" s="205" t="s">
        <v>312</v>
      </c>
      <c r="C34" s="206" t="s">
        <v>313</v>
      </c>
      <c r="D34" s="206"/>
      <c r="E34" s="207">
        <v>27900</v>
      </c>
      <c r="F34" s="207">
        <v>27900</v>
      </c>
      <c r="G34" s="207">
        <v>0</v>
      </c>
      <c r="H34" s="207">
        <v>0</v>
      </c>
      <c r="I34" s="188"/>
    </row>
    <row r="35" spans="1:9" ht="19.5" customHeight="1">
      <c r="A35" s="188"/>
      <c r="B35" s="205" t="s">
        <v>314</v>
      </c>
      <c r="C35" s="206" t="s">
        <v>315</v>
      </c>
      <c r="D35" s="206"/>
      <c r="E35" s="207">
        <v>209000</v>
      </c>
      <c r="F35" s="207">
        <v>209000</v>
      </c>
      <c r="G35" s="207">
        <v>0</v>
      </c>
      <c r="H35" s="207">
        <v>0</v>
      </c>
      <c r="I35" s="188"/>
    </row>
    <row r="36" spans="1:9" ht="19.5" customHeight="1">
      <c r="A36" s="188"/>
      <c r="B36" s="205" t="s">
        <v>316</v>
      </c>
      <c r="C36" s="206" t="s">
        <v>317</v>
      </c>
      <c r="D36" s="206"/>
      <c r="E36" s="207">
        <v>450400</v>
      </c>
      <c r="F36" s="207">
        <v>450400</v>
      </c>
      <c r="G36" s="207">
        <v>0</v>
      </c>
      <c r="H36" s="207">
        <v>0</v>
      </c>
      <c r="I36" s="188"/>
    </row>
    <row r="37" spans="1:9" ht="19.5" customHeight="1">
      <c r="A37" s="188"/>
      <c r="B37" s="205" t="s">
        <v>318</v>
      </c>
      <c r="C37" s="206" t="s">
        <v>319</v>
      </c>
      <c r="D37" s="206"/>
      <c r="E37" s="207">
        <v>876900</v>
      </c>
      <c r="F37" s="207">
        <v>876900</v>
      </c>
      <c r="G37" s="207">
        <v>0</v>
      </c>
      <c r="H37" s="207">
        <v>0</v>
      </c>
      <c r="I37" s="188"/>
    </row>
    <row r="38" spans="1:9" ht="13.5" customHeight="1">
      <c r="A38" s="188"/>
      <c r="B38" s="205" t="s">
        <v>320</v>
      </c>
      <c r="C38" s="206" t="s">
        <v>321</v>
      </c>
      <c r="D38" s="206"/>
      <c r="E38" s="207">
        <v>2268100</v>
      </c>
      <c r="F38" s="207">
        <v>2268100</v>
      </c>
      <c r="G38" s="207">
        <v>0</v>
      </c>
      <c r="H38" s="207">
        <v>0</v>
      </c>
      <c r="I38" s="188"/>
    </row>
    <row r="39" spans="1:9" ht="13.5" customHeight="1">
      <c r="A39" s="188"/>
      <c r="B39" s="205" t="s">
        <v>322</v>
      </c>
      <c r="C39" s="206" t="s">
        <v>323</v>
      </c>
      <c r="D39" s="206"/>
      <c r="E39" s="207">
        <v>5980500</v>
      </c>
      <c r="F39" s="207">
        <v>5980500</v>
      </c>
      <c r="G39" s="207">
        <v>0</v>
      </c>
      <c r="H39" s="207">
        <v>0</v>
      </c>
      <c r="I39" s="188"/>
    </row>
    <row r="40" spans="1:9" ht="13.5" customHeight="1">
      <c r="A40" s="188"/>
      <c r="B40" s="205" t="s">
        <v>324</v>
      </c>
      <c r="C40" s="206" t="s">
        <v>325</v>
      </c>
      <c r="D40" s="206"/>
      <c r="E40" s="207">
        <v>2424600</v>
      </c>
      <c r="F40" s="207">
        <v>2424600</v>
      </c>
      <c r="G40" s="207">
        <v>0</v>
      </c>
      <c r="H40" s="207">
        <v>0</v>
      </c>
      <c r="I40" s="188"/>
    </row>
    <row r="41" spans="1:9" ht="13.5" customHeight="1">
      <c r="A41" s="188"/>
      <c r="B41" s="205" t="s">
        <v>326</v>
      </c>
      <c r="C41" s="206" t="s">
        <v>327</v>
      </c>
      <c r="D41" s="206"/>
      <c r="E41" s="207">
        <v>3258100</v>
      </c>
      <c r="F41" s="207">
        <v>3258100</v>
      </c>
      <c r="G41" s="207">
        <v>0</v>
      </c>
      <c r="H41" s="207">
        <v>0</v>
      </c>
      <c r="I41" s="188"/>
    </row>
    <row r="42" spans="1:9" ht="13.5" customHeight="1">
      <c r="A42" s="188"/>
      <c r="B42" s="205" t="s">
        <v>328</v>
      </c>
      <c r="C42" s="206" t="s">
        <v>329</v>
      </c>
      <c r="D42" s="206"/>
      <c r="E42" s="207">
        <v>141700</v>
      </c>
      <c r="F42" s="207">
        <v>141700</v>
      </c>
      <c r="G42" s="207">
        <v>0</v>
      </c>
      <c r="H42" s="207">
        <v>0</v>
      </c>
      <c r="I42" s="188"/>
    </row>
    <row r="43" spans="1:9" ht="13.5" customHeight="1">
      <c r="A43" s="188"/>
      <c r="B43" s="201" t="s">
        <v>330</v>
      </c>
      <c r="C43" s="204" t="s">
        <v>331</v>
      </c>
      <c r="D43" s="204"/>
      <c r="E43" s="203">
        <v>1500</v>
      </c>
      <c r="F43" s="203">
        <v>1500</v>
      </c>
      <c r="G43" s="203">
        <v>0</v>
      </c>
      <c r="H43" s="203">
        <v>0</v>
      </c>
      <c r="I43" s="188"/>
    </row>
    <row r="44" spans="1:9" ht="13.5" customHeight="1">
      <c r="A44" s="188"/>
      <c r="B44" s="205" t="s">
        <v>332</v>
      </c>
      <c r="C44" s="206" t="s">
        <v>333</v>
      </c>
      <c r="D44" s="206"/>
      <c r="E44" s="207">
        <v>1500</v>
      </c>
      <c r="F44" s="207">
        <v>1500</v>
      </c>
      <c r="G44" s="207">
        <v>0</v>
      </c>
      <c r="H44" s="207">
        <v>0</v>
      </c>
      <c r="I44" s="188"/>
    </row>
    <row r="45" spans="1:9" ht="13.5" customHeight="1">
      <c r="A45" s="188"/>
      <c r="B45" s="201" t="s">
        <v>334</v>
      </c>
      <c r="C45" s="204" t="s">
        <v>335</v>
      </c>
      <c r="D45" s="204"/>
      <c r="E45" s="203">
        <v>34358800</v>
      </c>
      <c r="F45" s="203">
        <v>34358800</v>
      </c>
      <c r="G45" s="203">
        <v>0</v>
      </c>
      <c r="H45" s="203">
        <v>0</v>
      </c>
      <c r="I45" s="188"/>
    </row>
    <row r="46" spans="1:9" ht="13.5" customHeight="1">
      <c r="A46" s="188"/>
      <c r="B46" s="205" t="s">
        <v>336</v>
      </c>
      <c r="C46" s="206" t="s">
        <v>337</v>
      </c>
      <c r="D46" s="206"/>
      <c r="E46" s="207">
        <v>1856100</v>
      </c>
      <c r="F46" s="207">
        <v>1856100</v>
      </c>
      <c r="G46" s="207">
        <v>0</v>
      </c>
      <c r="H46" s="207">
        <v>0</v>
      </c>
      <c r="I46" s="188"/>
    </row>
    <row r="47" spans="1:9" ht="13.5" customHeight="1">
      <c r="A47" s="188"/>
      <c r="B47" s="205" t="s">
        <v>338</v>
      </c>
      <c r="C47" s="206" t="s">
        <v>339</v>
      </c>
      <c r="D47" s="206"/>
      <c r="E47" s="207">
        <v>18050400</v>
      </c>
      <c r="F47" s="207">
        <v>18050400</v>
      </c>
      <c r="G47" s="207">
        <v>0</v>
      </c>
      <c r="H47" s="207">
        <v>0</v>
      </c>
      <c r="I47" s="188"/>
    </row>
    <row r="48" spans="1:9" ht="28.5" customHeight="1">
      <c r="A48" s="188"/>
      <c r="B48" s="205" t="s">
        <v>340</v>
      </c>
      <c r="C48" s="206" t="s">
        <v>341</v>
      </c>
      <c r="D48" s="206"/>
      <c r="E48" s="207">
        <v>14452300</v>
      </c>
      <c r="F48" s="207">
        <v>14452300</v>
      </c>
      <c r="G48" s="207">
        <v>0</v>
      </c>
      <c r="H48" s="207">
        <v>0</v>
      </c>
      <c r="I48" s="188"/>
    </row>
    <row r="49" spans="1:9" ht="13.5" customHeight="1">
      <c r="A49" s="188"/>
      <c r="B49" s="201" t="s">
        <v>342</v>
      </c>
      <c r="C49" s="204" t="s">
        <v>343</v>
      </c>
      <c r="D49" s="204"/>
      <c r="E49" s="203">
        <v>93200</v>
      </c>
      <c r="F49" s="203">
        <v>0</v>
      </c>
      <c r="G49" s="203">
        <v>93200</v>
      </c>
      <c r="H49" s="203">
        <v>0</v>
      </c>
      <c r="I49" s="188"/>
    </row>
    <row r="50" spans="1:9" ht="13.5" customHeight="1">
      <c r="A50" s="188"/>
      <c r="B50" s="201" t="s">
        <v>344</v>
      </c>
      <c r="C50" s="204" t="s">
        <v>345</v>
      </c>
      <c r="D50" s="204"/>
      <c r="E50" s="203">
        <v>93200</v>
      </c>
      <c r="F50" s="203">
        <v>0</v>
      </c>
      <c r="G50" s="203">
        <v>93200</v>
      </c>
      <c r="H50" s="203">
        <v>0</v>
      </c>
      <c r="I50" s="188"/>
    </row>
    <row r="51" spans="1:9" ht="28.5" customHeight="1">
      <c r="A51" s="188"/>
      <c r="B51" s="205" t="s">
        <v>346</v>
      </c>
      <c r="C51" s="206" t="s">
        <v>347</v>
      </c>
      <c r="D51" s="206"/>
      <c r="E51" s="207">
        <v>65600</v>
      </c>
      <c r="F51" s="207">
        <v>0</v>
      </c>
      <c r="G51" s="207">
        <v>65600</v>
      </c>
      <c r="H51" s="207">
        <v>0</v>
      </c>
      <c r="I51" s="188"/>
    </row>
    <row r="52" spans="1:9" ht="28.5" customHeight="1">
      <c r="A52" s="188"/>
      <c r="B52" s="205" t="s">
        <v>348</v>
      </c>
      <c r="C52" s="206" t="s">
        <v>349</v>
      </c>
      <c r="D52" s="206"/>
      <c r="E52" s="207">
        <v>27600</v>
      </c>
      <c r="F52" s="207">
        <v>0</v>
      </c>
      <c r="G52" s="207">
        <v>27600</v>
      </c>
      <c r="H52" s="207">
        <v>0</v>
      </c>
      <c r="I52" s="188"/>
    </row>
    <row r="53" spans="1:9" ht="13.5" customHeight="1">
      <c r="A53" s="188"/>
      <c r="B53" s="201" t="s">
        <v>350</v>
      </c>
      <c r="C53" s="202" t="s">
        <v>351</v>
      </c>
      <c r="D53" s="202"/>
      <c r="E53" s="203">
        <v>2237300</v>
      </c>
      <c r="F53" s="203">
        <v>1665500</v>
      </c>
      <c r="G53" s="203">
        <v>571800</v>
      </c>
      <c r="H53" s="203">
        <v>0</v>
      </c>
      <c r="I53" s="188"/>
    </row>
    <row r="54" spans="1:9" ht="13.5" customHeight="1">
      <c r="A54" s="188"/>
      <c r="B54" s="201" t="s">
        <v>352</v>
      </c>
      <c r="C54" s="204" t="s">
        <v>353</v>
      </c>
      <c r="D54" s="204"/>
      <c r="E54" s="203">
        <v>93900</v>
      </c>
      <c r="F54" s="203">
        <v>93900</v>
      </c>
      <c r="G54" s="203">
        <v>0</v>
      </c>
      <c r="H54" s="203">
        <v>0</v>
      </c>
      <c r="I54" s="188"/>
    </row>
    <row r="55" spans="1:9" ht="13.5" customHeight="1">
      <c r="A55" s="188"/>
      <c r="B55" s="201" t="s">
        <v>354</v>
      </c>
      <c r="C55" s="204" t="s">
        <v>355</v>
      </c>
      <c r="D55" s="204"/>
      <c r="E55" s="203">
        <v>93900</v>
      </c>
      <c r="F55" s="203">
        <v>93900</v>
      </c>
      <c r="G55" s="203">
        <v>0</v>
      </c>
      <c r="H55" s="203">
        <v>0</v>
      </c>
      <c r="I55" s="188"/>
    </row>
    <row r="56" spans="1:9" ht="13.5" customHeight="1">
      <c r="A56" s="188"/>
      <c r="B56" s="205" t="s">
        <v>356</v>
      </c>
      <c r="C56" s="206" t="s">
        <v>357</v>
      </c>
      <c r="D56" s="206"/>
      <c r="E56" s="207">
        <v>33500</v>
      </c>
      <c r="F56" s="207">
        <v>33500</v>
      </c>
      <c r="G56" s="207">
        <v>0</v>
      </c>
      <c r="H56" s="207">
        <v>0</v>
      </c>
      <c r="I56" s="188"/>
    </row>
    <row r="57" spans="1:9" ht="19.5" customHeight="1">
      <c r="A57" s="188"/>
      <c r="B57" s="205" t="s">
        <v>358</v>
      </c>
      <c r="C57" s="206" t="s">
        <v>359</v>
      </c>
      <c r="D57" s="206"/>
      <c r="E57" s="207">
        <v>60400</v>
      </c>
      <c r="F57" s="207">
        <v>60400</v>
      </c>
      <c r="G57" s="207">
        <v>0</v>
      </c>
      <c r="H57" s="207">
        <v>0</v>
      </c>
      <c r="I57" s="188"/>
    </row>
    <row r="58" spans="1:9" ht="19.5" customHeight="1">
      <c r="A58" s="188"/>
      <c r="B58" s="201" t="s">
        <v>360</v>
      </c>
      <c r="C58" s="204" t="s">
        <v>361</v>
      </c>
      <c r="D58" s="204"/>
      <c r="E58" s="203">
        <v>1516500</v>
      </c>
      <c r="F58" s="203">
        <v>1516500</v>
      </c>
      <c r="G58" s="203">
        <v>0</v>
      </c>
      <c r="H58" s="203">
        <v>0</v>
      </c>
      <c r="I58" s="188"/>
    </row>
    <row r="59" spans="1:9" ht="13.5" customHeight="1">
      <c r="A59" s="188"/>
      <c r="B59" s="201" t="s">
        <v>362</v>
      </c>
      <c r="C59" s="204" t="s">
        <v>363</v>
      </c>
      <c r="D59" s="204"/>
      <c r="E59" s="203">
        <v>1236400</v>
      </c>
      <c r="F59" s="203">
        <v>1236400</v>
      </c>
      <c r="G59" s="203">
        <v>0</v>
      </c>
      <c r="H59" s="203">
        <v>0</v>
      </c>
      <c r="I59" s="188"/>
    </row>
    <row r="60" spans="1:9" ht="19.5" customHeight="1">
      <c r="A60" s="188"/>
      <c r="B60" s="205" t="s">
        <v>364</v>
      </c>
      <c r="C60" s="206" t="s">
        <v>365</v>
      </c>
      <c r="D60" s="206"/>
      <c r="E60" s="207">
        <v>73300</v>
      </c>
      <c r="F60" s="207">
        <v>73300</v>
      </c>
      <c r="G60" s="207">
        <v>0</v>
      </c>
      <c r="H60" s="207">
        <v>0</v>
      </c>
      <c r="I60" s="188"/>
    </row>
    <row r="61" spans="1:9" ht="13.5" customHeight="1">
      <c r="A61" s="188"/>
      <c r="B61" s="205" t="s">
        <v>366</v>
      </c>
      <c r="C61" s="206" t="s">
        <v>367</v>
      </c>
      <c r="D61" s="206"/>
      <c r="E61" s="207">
        <v>504200</v>
      </c>
      <c r="F61" s="207">
        <v>504200</v>
      </c>
      <c r="G61" s="207">
        <v>0</v>
      </c>
      <c r="H61" s="207">
        <v>0</v>
      </c>
      <c r="I61" s="188"/>
    </row>
    <row r="62" spans="1:9" ht="19.5" customHeight="1">
      <c r="A62" s="188"/>
      <c r="B62" s="205" t="s">
        <v>368</v>
      </c>
      <c r="C62" s="206" t="s">
        <v>369</v>
      </c>
      <c r="D62" s="206"/>
      <c r="E62" s="207">
        <v>658900</v>
      </c>
      <c r="F62" s="207">
        <v>658900</v>
      </c>
      <c r="G62" s="207">
        <v>0</v>
      </c>
      <c r="H62" s="207">
        <v>0</v>
      </c>
      <c r="I62" s="188"/>
    </row>
    <row r="63" spans="1:9" ht="13.5" customHeight="1">
      <c r="A63" s="188"/>
      <c r="B63" s="201" t="s">
        <v>370</v>
      </c>
      <c r="C63" s="204" t="s">
        <v>371</v>
      </c>
      <c r="D63" s="204"/>
      <c r="E63" s="203">
        <v>272300</v>
      </c>
      <c r="F63" s="203">
        <v>272300</v>
      </c>
      <c r="G63" s="203">
        <v>0</v>
      </c>
      <c r="H63" s="203">
        <v>0</v>
      </c>
      <c r="I63" s="188"/>
    </row>
    <row r="64" spans="1:9" ht="28.5" customHeight="1">
      <c r="A64" s="188"/>
      <c r="B64" s="205" t="s">
        <v>372</v>
      </c>
      <c r="C64" s="206" t="s">
        <v>373</v>
      </c>
      <c r="D64" s="206"/>
      <c r="E64" s="207">
        <v>251500</v>
      </c>
      <c r="F64" s="207">
        <v>251500</v>
      </c>
      <c r="G64" s="207">
        <v>0</v>
      </c>
      <c r="H64" s="207">
        <v>0</v>
      </c>
      <c r="I64" s="188"/>
    </row>
    <row r="65" spans="1:9" ht="19.5" customHeight="1">
      <c r="A65" s="188"/>
      <c r="B65" s="205" t="s">
        <v>374</v>
      </c>
      <c r="C65" s="206" t="s">
        <v>375</v>
      </c>
      <c r="D65" s="206"/>
      <c r="E65" s="207">
        <v>20800</v>
      </c>
      <c r="F65" s="207">
        <v>20800</v>
      </c>
      <c r="G65" s="207">
        <v>0</v>
      </c>
      <c r="H65" s="207">
        <v>0</v>
      </c>
      <c r="I65" s="188"/>
    </row>
    <row r="66" spans="1:9" ht="46.5" customHeight="1">
      <c r="A66" s="188"/>
      <c r="B66" s="201" t="s">
        <v>376</v>
      </c>
      <c r="C66" s="204" t="s">
        <v>377</v>
      </c>
      <c r="D66" s="204"/>
      <c r="E66" s="203">
        <v>7800</v>
      </c>
      <c r="F66" s="203">
        <v>7800</v>
      </c>
      <c r="G66" s="203">
        <v>0</v>
      </c>
      <c r="H66" s="203">
        <v>0</v>
      </c>
      <c r="I66" s="188"/>
    </row>
    <row r="67" spans="1:9" ht="13.5" customHeight="1">
      <c r="A67" s="188"/>
      <c r="B67" s="201" t="s">
        <v>378</v>
      </c>
      <c r="C67" s="204" t="s">
        <v>379</v>
      </c>
      <c r="D67" s="204"/>
      <c r="E67" s="203">
        <v>55100</v>
      </c>
      <c r="F67" s="203">
        <v>55100</v>
      </c>
      <c r="G67" s="203">
        <v>0</v>
      </c>
      <c r="H67" s="203">
        <v>0</v>
      </c>
      <c r="I67" s="188"/>
    </row>
    <row r="68" spans="1:9" ht="13.5" customHeight="1">
      <c r="A68" s="188"/>
      <c r="B68" s="201" t="s">
        <v>380</v>
      </c>
      <c r="C68" s="204" t="s">
        <v>355</v>
      </c>
      <c r="D68" s="204"/>
      <c r="E68" s="203">
        <v>55100</v>
      </c>
      <c r="F68" s="203">
        <v>55100</v>
      </c>
      <c r="G68" s="203">
        <v>0</v>
      </c>
      <c r="H68" s="203">
        <v>0</v>
      </c>
      <c r="I68" s="188"/>
    </row>
    <row r="69" spans="1:9" ht="13.5" customHeight="1">
      <c r="A69" s="188"/>
      <c r="B69" s="205" t="s">
        <v>381</v>
      </c>
      <c r="C69" s="206" t="s">
        <v>355</v>
      </c>
      <c r="D69" s="206"/>
      <c r="E69" s="207">
        <v>55100</v>
      </c>
      <c r="F69" s="207">
        <v>55100</v>
      </c>
      <c r="G69" s="207">
        <v>0</v>
      </c>
      <c r="H69" s="207">
        <v>0</v>
      </c>
      <c r="I69" s="188"/>
    </row>
    <row r="70" spans="1:9" ht="13.5" customHeight="1">
      <c r="A70" s="188"/>
      <c r="B70" s="201" t="s">
        <v>382</v>
      </c>
      <c r="C70" s="204" t="s">
        <v>383</v>
      </c>
      <c r="D70" s="204"/>
      <c r="E70" s="203">
        <v>571800</v>
      </c>
      <c r="F70" s="203">
        <v>0</v>
      </c>
      <c r="G70" s="203">
        <v>571800</v>
      </c>
      <c r="H70" s="203">
        <v>0</v>
      </c>
      <c r="I70" s="188"/>
    </row>
    <row r="71" spans="1:9" ht="19.5" customHeight="1">
      <c r="A71" s="188"/>
      <c r="B71" s="201" t="s">
        <v>384</v>
      </c>
      <c r="C71" s="204" t="s">
        <v>385</v>
      </c>
      <c r="D71" s="204"/>
      <c r="E71" s="203">
        <v>571800</v>
      </c>
      <c r="F71" s="203">
        <v>0</v>
      </c>
      <c r="G71" s="203">
        <v>571800</v>
      </c>
      <c r="H71" s="203">
        <v>0</v>
      </c>
      <c r="I71" s="188"/>
    </row>
    <row r="72" spans="1:9" ht="19.5" customHeight="1">
      <c r="A72" s="188"/>
      <c r="B72" s="205" t="s">
        <v>386</v>
      </c>
      <c r="C72" s="206" t="s">
        <v>387</v>
      </c>
      <c r="D72" s="206"/>
      <c r="E72" s="207">
        <v>521800</v>
      </c>
      <c r="F72" s="207">
        <v>0</v>
      </c>
      <c r="G72" s="207">
        <v>521800</v>
      </c>
      <c r="H72" s="207">
        <v>0</v>
      </c>
      <c r="I72" s="188"/>
    </row>
    <row r="73" spans="1:9" ht="28.5" customHeight="1">
      <c r="A73" s="188"/>
      <c r="B73" s="205" t="s">
        <v>388</v>
      </c>
      <c r="C73" s="206" t="s">
        <v>389</v>
      </c>
      <c r="D73" s="206"/>
      <c r="E73" s="207">
        <v>50000</v>
      </c>
      <c r="F73" s="207">
        <v>0</v>
      </c>
      <c r="G73" s="207">
        <v>50000</v>
      </c>
      <c r="H73" s="207">
        <v>0</v>
      </c>
      <c r="I73" s="188"/>
    </row>
    <row r="74" spans="1:9" ht="13.5" customHeight="1">
      <c r="A74" s="188"/>
      <c r="B74" s="201" t="s">
        <v>390</v>
      </c>
      <c r="C74" s="202" t="s">
        <v>391</v>
      </c>
      <c r="D74" s="202"/>
      <c r="E74" s="203">
        <v>31680</v>
      </c>
      <c r="F74" s="203">
        <v>1000</v>
      </c>
      <c r="G74" s="203">
        <v>30680</v>
      </c>
      <c r="H74" s="203">
        <v>30680</v>
      </c>
      <c r="I74" s="188"/>
    </row>
    <row r="75" spans="1:9" ht="13.5" customHeight="1">
      <c r="A75" s="188"/>
      <c r="B75" s="201" t="s">
        <v>392</v>
      </c>
      <c r="C75" s="204" t="s">
        <v>393</v>
      </c>
      <c r="D75" s="204"/>
      <c r="E75" s="203">
        <v>1000</v>
      </c>
      <c r="F75" s="203">
        <v>1000</v>
      </c>
      <c r="G75" s="203">
        <v>0</v>
      </c>
      <c r="H75" s="203">
        <v>0</v>
      </c>
      <c r="I75" s="188"/>
    </row>
    <row r="76" spans="1:9" ht="37.5" customHeight="1">
      <c r="A76" s="188"/>
      <c r="B76" s="201" t="s">
        <v>394</v>
      </c>
      <c r="C76" s="204" t="s">
        <v>395</v>
      </c>
      <c r="D76" s="204"/>
      <c r="E76" s="203">
        <v>1000</v>
      </c>
      <c r="F76" s="203">
        <v>1000</v>
      </c>
      <c r="G76" s="203">
        <v>0</v>
      </c>
      <c r="H76" s="203">
        <v>0</v>
      </c>
      <c r="I76" s="188"/>
    </row>
    <row r="77" spans="1:9" ht="37.5" customHeight="1">
      <c r="A77" s="188"/>
      <c r="B77" s="205" t="s">
        <v>396</v>
      </c>
      <c r="C77" s="206" t="s">
        <v>397</v>
      </c>
      <c r="D77" s="206"/>
      <c r="E77" s="207">
        <v>1000</v>
      </c>
      <c r="F77" s="207">
        <v>1000</v>
      </c>
      <c r="G77" s="207">
        <v>0</v>
      </c>
      <c r="H77" s="207">
        <v>0</v>
      </c>
      <c r="I77" s="188"/>
    </row>
    <row r="78" spans="1:9" ht="13.5" customHeight="1">
      <c r="A78" s="188"/>
      <c r="B78" s="201" t="s">
        <v>398</v>
      </c>
      <c r="C78" s="204" t="s">
        <v>399</v>
      </c>
      <c r="D78" s="204"/>
      <c r="E78" s="203">
        <v>30680</v>
      </c>
      <c r="F78" s="203">
        <v>0</v>
      </c>
      <c r="G78" s="203">
        <v>30680</v>
      </c>
      <c r="H78" s="203">
        <v>30680</v>
      </c>
      <c r="I78" s="188"/>
    </row>
    <row r="79" spans="1:9" ht="13.5" customHeight="1">
      <c r="A79" s="188"/>
      <c r="B79" s="201" t="s">
        <v>400</v>
      </c>
      <c r="C79" s="204" t="s">
        <v>401</v>
      </c>
      <c r="D79" s="204"/>
      <c r="E79" s="203">
        <v>30680</v>
      </c>
      <c r="F79" s="203">
        <v>0</v>
      </c>
      <c r="G79" s="203">
        <v>30680</v>
      </c>
      <c r="H79" s="203">
        <v>30680</v>
      </c>
      <c r="I79" s="188"/>
    </row>
    <row r="80" spans="1:9" ht="28.5" customHeight="1">
      <c r="A80" s="188"/>
      <c r="B80" s="205" t="s">
        <v>402</v>
      </c>
      <c r="C80" s="206" t="s">
        <v>403</v>
      </c>
      <c r="D80" s="206"/>
      <c r="E80" s="207">
        <v>30680</v>
      </c>
      <c r="F80" s="207">
        <v>0</v>
      </c>
      <c r="G80" s="207">
        <v>30680</v>
      </c>
      <c r="H80" s="207">
        <v>30680</v>
      </c>
      <c r="I80" s="188"/>
    </row>
    <row r="81" spans="1:9" ht="27.75" customHeight="1">
      <c r="A81" s="188"/>
      <c r="B81" s="197" t="s">
        <v>404</v>
      </c>
      <c r="C81" s="208" t="s">
        <v>405</v>
      </c>
      <c r="D81" s="208"/>
      <c r="E81" s="209">
        <v>140064180</v>
      </c>
      <c r="F81" s="209">
        <v>139368500</v>
      </c>
      <c r="G81" s="209">
        <v>695680</v>
      </c>
      <c r="H81" s="209">
        <v>30680</v>
      </c>
      <c r="I81" s="188"/>
    </row>
    <row r="82" spans="1:9" ht="13.5" customHeight="1">
      <c r="A82" s="188"/>
      <c r="B82" s="201" t="s">
        <v>406</v>
      </c>
      <c r="C82" s="202" t="s">
        <v>407</v>
      </c>
      <c r="D82" s="202"/>
      <c r="E82" s="203">
        <v>122729647</v>
      </c>
      <c r="F82" s="203">
        <v>122729647</v>
      </c>
      <c r="G82" s="203">
        <v>0</v>
      </c>
      <c r="H82" s="203">
        <v>0</v>
      </c>
      <c r="I82" s="188"/>
    </row>
    <row r="83" spans="1:9" ht="13.5" customHeight="1">
      <c r="A83" s="188"/>
      <c r="B83" s="201" t="s">
        <v>408</v>
      </c>
      <c r="C83" s="204" t="s">
        <v>409</v>
      </c>
      <c r="D83" s="204"/>
      <c r="E83" s="203">
        <v>122729647</v>
      </c>
      <c r="F83" s="203">
        <v>122729647</v>
      </c>
      <c r="G83" s="203">
        <v>0</v>
      </c>
      <c r="H83" s="203">
        <v>0</v>
      </c>
      <c r="I83" s="188"/>
    </row>
    <row r="84" spans="1:9" ht="13.5" customHeight="1">
      <c r="A84" s="188"/>
      <c r="B84" s="201" t="s">
        <v>410</v>
      </c>
      <c r="C84" s="204" t="s">
        <v>411</v>
      </c>
      <c r="D84" s="204"/>
      <c r="E84" s="203">
        <v>9546100</v>
      </c>
      <c r="F84" s="203">
        <v>9546100</v>
      </c>
      <c r="G84" s="203">
        <v>0</v>
      </c>
      <c r="H84" s="203">
        <v>0</v>
      </c>
      <c r="I84" s="188"/>
    </row>
    <row r="85" spans="1:9" ht="13.5" customHeight="1">
      <c r="A85" s="188"/>
      <c r="B85" s="205" t="s">
        <v>412</v>
      </c>
      <c r="C85" s="206" t="s">
        <v>413</v>
      </c>
      <c r="D85" s="206"/>
      <c r="E85" s="207">
        <v>9546100</v>
      </c>
      <c r="F85" s="207">
        <v>9546100</v>
      </c>
      <c r="G85" s="207">
        <v>0</v>
      </c>
      <c r="H85" s="207">
        <v>0</v>
      </c>
      <c r="I85" s="188"/>
    </row>
    <row r="86" spans="1:9" ht="13.5" customHeight="1">
      <c r="A86" s="188"/>
      <c r="B86" s="201" t="s">
        <v>414</v>
      </c>
      <c r="C86" s="204" t="s">
        <v>415</v>
      </c>
      <c r="D86" s="204"/>
      <c r="E86" s="203">
        <v>98194200</v>
      </c>
      <c r="F86" s="203">
        <v>98194200</v>
      </c>
      <c r="G86" s="203">
        <v>0</v>
      </c>
      <c r="H86" s="203">
        <v>0</v>
      </c>
      <c r="I86" s="188"/>
    </row>
    <row r="87" spans="1:9" ht="13.5" customHeight="1">
      <c r="A87" s="188"/>
      <c r="B87" s="205" t="s">
        <v>416</v>
      </c>
      <c r="C87" s="206" t="s">
        <v>417</v>
      </c>
      <c r="D87" s="206"/>
      <c r="E87" s="207">
        <v>98194200</v>
      </c>
      <c r="F87" s="207">
        <v>98194200</v>
      </c>
      <c r="G87" s="207">
        <v>0</v>
      </c>
      <c r="H87" s="207">
        <v>0</v>
      </c>
      <c r="I87" s="188"/>
    </row>
    <row r="88" spans="1:9" ht="13.5" customHeight="1">
      <c r="A88" s="188"/>
      <c r="B88" s="201" t="s">
        <v>418</v>
      </c>
      <c r="C88" s="204" t="s">
        <v>419</v>
      </c>
      <c r="D88" s="204"/>
      <c r="E88" s="203">
        <v>3558400</v>
      </c>
      <c r="F88" s="203">
        <v>3558400</v>
      </c>
      <c r="G88" s="203">
        <v>0</v>
      </c>
      <c r="H88" s="203">
        <v>0</v>
      </c>
      <c r="I88" s="188"/>
    </row>
    <row r="89" spans="1:9" ht="28.5" customHeight="1">
      <c r="A89" s="188"/>
      <c r="B89" s="205" t="s">
        <v>420</v>
      </c>
      <c r="C89" s="206" t="s">
        <v>421</v>
      </c>
      <c r="D89" s="206"/>
      <c r="E89" s="207">
        <v>3558400</v>
      </c>
      <c r="F89" s="207">
        <v>3558400</v>
      </c>
      <c r="G89" s="207">
        <v>0</v>
      </c>
      <c r="H89" s="207">
        <v>0</v>
      </c>
      <c r="I89" s="188"/>
    </row>
    <row r="90" spans="1:9" ht="13.5" customHeight="1">
      <c r="A90" s="188"/>
      <c r="B90" s="201" t="s">
        <v>422</v>
      </c>
      <c r="C90" s="204" t="s">
        <v>423</v>
      </c>
      <c r="D90" s="204"/>
      <c r="E90" s="203">
        <v>11430947</v>
      </c>
      <c r="F90" s="203">
        <v>11430947</v>
      </c>
      <c r="G90" s="203">
        <v>0</v>
      </c>
      <c r="H90" s="203">
        <v>0</v>
      </c>
      <c r="I90" s="188"/>
    </row>
    <row r="91" spans="1:9" ht="19.5" customHeight="1">
      <c r="A91" s="188"/>
      <c r="B91" s="205" t="s">
        <v>424</v>
      </c>
      <c r="C91" s="206" t="s">
        <v>425</v>
      </c>
      <c r="D91" s="206"/>
      <c r="E91" s="207">
        <v>2998091</v>
      </c>
      <c r="F91" s="207">
        <v>2998091</v>
      </c>
      <c r="G91" s="207">
        <v>0</v>
      </c>
      <c r="H91" s="207">
        <v>0</v>
      </c>
      <c r="I91" s="188"/>
    </row>
    <row r="92" spans="1:9" ht="28.5" customHeight="1">
      <c r="A92" s="188"/>
      <c r="B92" s="205" t="s">
        <v>426</v>
      </c>
      <c r="C92" s="206" t="s">
        <v>427</v>
      </c>
      <c r="D92" s="206"/>
      <c r="E92" s="207">
        <v>1101656</v>
      </c>
      <c r="F92" s="207">
        <v>1101656</v>
      </c>
      <c r="G92" s="207">
        <v>0</v>
      </c>
      <c r="H92" s="207">
        <v>0</v>
      </c>
      <c r="I92" s="188"/>
    </row>
    <row r="93" spans="1:9" ht="13.5" customHeight="1">
      <c r="A93" s="188"/>
      <c r="B93" s="205" t="s">
        <v>428</v>
      </c>
      <c r="C93" s="206" t="s">
        <v>194</v>
      </c>
      <c r="D93" s="206"/>
      <c r="E93" s="207">
        <v>6595000</v>
      </c>
      <c r="F93" s="207">
        <v>6595000</v>
      </c>
      <c r="G93" s="207">
        <v>0</v>
      </c>
      <c r="H93" s="207">
        <v>0</v>
      </c>
      <c r="I93" s="188"/>
    </row>
    <row r="94" spans="1:9" ht="28.5" customHeight="1">
      <c r="A94" s="188"/>
      <c r="B94" s="205" t="s">
        <v>429</v>
      </c>
      <c r="C94" s="206" t="s">
        <v>430</v>
      </c>
      <c r="D94" s="206"/>
      <c r="E94" s="207">
        <v>736200</v>
      </c>
      <c r="F94" s="207">
        <v>736200</v>
      </c>
      <c r="G94" s="207">
        <v>0</v>
      </c>
      <c r="H94" s="207">
        <v>0</v>
      </c>
      <c r="I94" s="188"/>
    </row>
    <row r="95" spans="1:9" ht="27.75" customHeight="1">
      <c r="A95" s="188"/>
      <c r="B95" s="197" t="s">
        <v>5</v>
      </c>
      <c r="C95" s="208" t="s">
        <v>431</v>
      </c>
      <c r="D95" s="208"/>
      <c r="E95" s="209">
        <v>262793827</v>
      </c>
      <c r="F95" s="209">
        <v>262098147</v>
      </c>
      <c r="G95" s="209">
        <v>695680</v>
      </c>
      <c r="H95" s="209">
        <v>30680</v>
      </c>
      <c r="I95" s="188"/>
    </row>
    <row r="96" spans="1:9" ht="15.75" customHeight="1">
      <c r="A96" s="188"/>
      <c r="B96" s="188"/>
      <c r="C96" s="210" t="s">
        <v>432</v>
      </c>
      <c r="D96" s="210"/>
      <c r="E96" s="188"/>
      <c r="F96" s="211" t="s">
        <v>433</v>
      </c>
      <c r="G96" s="211"/>
      <c r="H96" s="211"/>
      <c r="I96" s="188"/>
    </row>
    <row r="97" ht="12.75"/>
    <row r="98" ht="12.75"/>
    <row r="99" ht="58.5" customHeight="1"/>
    <row r="100" ht="65.25" customHeight="1" hidden="1"/>
    <row r="101" ht="51.75" customHeight="1" hidden="1"/>
    <row r="102" ht="51.75" customHeight="1" hidden="1"/>
    <row r="103" ht="22.5" customHeight="1"/>
    <row r="104" ht="49.5" customHeight="1" hidden="1"/>
    <row r="105" ht="48" customHeight="1"/>
    <row r="106" ht="78.75" customHeight="1" hidden="1"/>
    <row r="107" ht="102" customHeight="1" hidden="1"/>
    <row r="108" ht="17.25" customHeight="1"/>
    <row r="110" s="3" customFormat="1" ht="45.75" customHeight="1"/>
  </sheetData>
  <sheetProtection/>
  <mergeCells count="99">
    <mergeCell ref="C95:D95"/>
    <mergeCell ref="C96:D96"/>
    <mergeCell ref="F96:H96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G10:H10"/>
    <mergeCell ref="C12:D12"/>
    <mergeCell ref="C13:D13"/>
    <mergeCell ref="C14:D14"/>
    <mergeCell ref="C15:D15"/>
    <mergeCell ref="C16:D16"/>
    <mergeCell ref="B7:C7"/>
    <mergeCell ref="B8:C8"/>
    <mergeCell ref="B10:B11"/>
    <mergeCell ref="C10:D11"/>
    <mergeCell ref="E10:E11"/>
    <mergeCell ref="F10:F11"/>
    <mergeCell ref="E1:H1"/>
    <mergeCell ref="E2:H2"/>
    <mergeCell ref="E3:H3"/>
    <mergeCell ref="E4:H4"/>
    <mergeCell ref="B5:H5"/>
    <mergeCell ref="B6:H6"/>
  </mergeCells>
  <printOptions/>
  <pageMargins left="0.62" right="0.2" top="0.54" bottom="0.56" header="0" footer="0"/>
  <pageSetup fitToHeight="7" fitToWidth="1"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6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9.125" style="3" bestFit="1" customWidth="1"/>
    <col min="2" max="16384" width="9.125" style="3" customWidth="1"/>
  </cols>
  <sheetData>
    <row r="4" ht="31.5" customHeight="1"/>
    <row r="5" ht="16.5" customHeight="1">
      <c r="A5" s="98"/>
    </row>
    <row r="6" ht="15.75">
      <c r="A6" s="98"/>
    </row>
    <row r="7" s="89" customFormat="1" ht="30" customHeight="1"/>
    <row r="8" s="89" customFormat="1" ht="15.75" customHeight="1"/>
    <row r="9" s="89" customFormat="1" ht="15.75" customHeight="1"/>
    <row r="10" s="90" customFormat="1" ht="15.75" customHeight="1"/>
    <row r="11" s="91" customFormat="1" ht="33.75" customHeight="1"/>
    <row r="12" s="92" customFormat="1" ht="42" customHeight="1"/>
    <row r="13" s="93" customFormat="1" ht="15.75" customHeight="1"/>
    <row r="14" s="94" customFormat="1" ht="15.75" customHeight="1"/>
    <row r="15" s="7" customFormat="1" ht="24" customHeight="1"/>
    <row r="16" s="7" customFormat="1" ht="24" customHeight="1"/>
    <row r="17" s="7" customFormat="1" ht="34.5" customHeight="1"/>
    <row r="18" s="7" customFormat="1" ht="24" customHeight="1"/>
    <row r="19" s="7" customFormat="1" ht="24" customHeight="1"/>
    <row r="20" s="7" customFormat="1" ht="51" customHeight="1"/>
    <row r="21" s="90" customFormat="1" ht="24" customHeight="1"/>
    <row r="22" s="90" customFormat="1" ht="24" customHeight="1"/>
    <row r="23" s="90" customFormat="1" ht="37.5" customHeight="1"/>
    <row r="24" s="90" customFormat="1" ht="24.75" customHeight="1"/>
    <row r="25" s="90" customFormat="1" ht="24.75" customHeight="1"/>
    <row r="26" s="90" customFormat="1" ht="43.5" customHeight="1"/>
    <row r="27" s="7" customFormat="1" ht="28.5" customHeight="1"/>
    <row r="28" s="7" customFormat="1" ht="28.5" customHeight="1"/>
    <row r="29" s="7" customFormat="1" ht="31.5" customHeight="1"/>
    <row r="30" s="7" customFormat="1" ht="21.75" customHeight="1"/>
    <row r="31" s="7" customFormat="1" ht="24" customHeight="1"/>
    <row r="32" s="7" customFormat="1" ht="25.5" customHeight="1"/>
    <row r="33" s="7" customFormat="1" ht="53.25" customHeight="1"/>
    <row r="34" s="90" customFormat="1" ht="31.5" customHeight="1"/>
    <row r="35" s="90" customFormat="1" ht="31.5" customHeight="1"/>
    <row r="36" s="7" customFormat="1" ht="31.5" customHeight="1"/>
    <row r="37" s="90" customFormat="1" ht="62.25" customHeight="1"/>
    <row r="38" s="90" customFormat="1" ht="23.25" customHeight="1"/>
    <row r="39" s="90" customFormat="1" ht="15.75"/>
    <row r="40" s="90" customFormat="1" ht="15.75"/>
    <row r="41" s="90" customFormat="1" ht="15.75"/>
    <row r="42" s="90" customFormat="1" ht="15.75"/>
    <row r="43" s="90" customFormat="1" ht="15.75"/>
    <row r="44" s="90" customFormat="1" ht="15.75"/>
    <row r="45" s="90" customFormat="1" ht="15.75"/>
    <row r="46" s="90" customFormat="1" ht="15.75"/>
    <row r="47" s="90" customFormat="1" ht="15.75"/>
    <row r="48" s="90" customFormat="1" ht="15.75"/>
    <row r="49" s="90" customFormat="1" ht="15.75"/>
    <row r="50" s="90" customFormat="1" ht="15.75"/>
    <row r="51" s="90" customFormat="1" ht="15.75"/>
    <row r="52" s="90" customFormat="1" ht="15.75"/>
    <row r="53" s="90" customFormat="1" ht="15.75"/>
    <row r="54" s="90" customFormat="1" ht="15.75"/>
    <row r="55" s="90" customFormat="1" ht="15.75"/>
    <row r="56" s="90" customFormat="1" ht="15.75"/>
    <row r="57" s="90" customFormat="1" ht="15.75"/>
    <row r="58" s="90" customFormat="1" ht="15.75"/>
    <row r="59" s="90" customFormat="1" ht="15.75"/>
    <row r="60" s="90" customFormat="1" ht="15.75"/>
    <row r="61" s="90" customFormat="1" ht="15.75"/>
    <row r="62" s="90" customFormat="1" ht="15.75"/>
    <row r="63" s="90" customFormat="1" ht="15.75"/>
    <row r="64" s="90" customFormat="1" ht="15.75"/>
    <row r="65" s="90" customFormat="1" ht="15.75"/>
    <row r="66" s="90" customFormat="1" ht="15.75"/>
    <row r="67" s="90" customFormat="1" ht="15.75"/>
    <row r="68" s="90" customFormat="1" ht="15.75"/>
    <row r="69" s="90" customFormat="1" ht="15.75"/>
  </sheetData>
  <sheetProtection/>
  <printOptions/>
  <pageMargins left="0.75" right="0.32" top="0.393700787401575" bottom="0.23999999999999996" header="0" footer="0"/>
  <pageSetup fitToHeight="1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Zeros="0" zoomScale="68" zoomScaleNormal="68" zoomScalePageLayoutView="0" workbookViewId="0" topLeftCell="A1">
      <pane xSplit="4" ySplit="15" topLeftCell="G7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7" sqref="O37"/>
    </sheetView>
  </sheetViews>
  <sheetFormatPr defaultColWidth="9.00390625" defaultRowHeight="12.75"/>
  <cols>
    <col min="1" max="1" width="12.75390625" style="116" customWidth="1"/>
    <col min="2" max="2" width="12.125" style="117" customWidth="1"/>
    <col min="3" max="3" width="12.625" style="117" customWidth="1"/>
    <col min="4" max="4" width="73.75390625" style="103" customWidth="1"/>
    <col min="5" max="5" width="19.75390625" style="2" customWidth="1"/>
    <col min="6" max="6" width="18.625" style="2" customWidth="1"/>
    <col min="7" max="7" width="16.375" style="2" customWidth="1"/>
    <col min="8" max="8" width="16.75390625" style="2" customWidth="1"/>
    <col min="9" max="9" width="10.125" style="2" customWidth="1"/>
    <col min="10" max="11" width="15.375" style="2" customWidth="1"/>
    <col min="12" max="12" width="14.125" style="2" customWidth="1"/>
    <col min="13" max="13" width="11.125" style="2" customWidth="1"/>
    <col min="14" max="14" width="13.125" style="2" customWidth="1"/>
    <col min="15" max="15" width="12.75390625" style="2" customWidth="1"/>
    <col min="16" max="16" width="19.375" style="2" customWidth="1"/>
    <col min="17" max="17" width="9.125" style="16" bestFit="1" customWidth="1"/>
    <col min="18" max="16384" width="9.125" style="16" customWidth="1"/>
  </cols>
  <sheetData>
    <row r="1" spans="12:16" ht="23.25" customHeight="1">
      <c r="L1" s="114"/>
      <c r="M1" s="169" t="s">
        <v>6</v>
      </c>
      <c r="N1" s="169"/>
      <c r="O1" s="169"/>
      <c r="P1" s="169"/>
    </row>
    <row r="2" spans="4:16" ht="21" customHeight="1">
      <c r="D2" s="16"/>
      <c r="L2" s="114"/>
      <c r="M2" s="169" t="s">
        <v>244</v>
      </c>
      <c r="N2" s="169"/>
      <c r="O2" s="169"/>
      <c r="P2" s="169"/>
    </row>
    <row r="3" spans="4:16" ht="19.5" customHeight="1">
      <c r="D3" s="102"/>
      <c r="L3" s="139"/>
      <c r="M3" s="170" t="s">
        <v>252</v>
      </c>
      <c r="N3" s="170"/>
      <c r="O3" s="170"/>
      <c r="P3" s="170"/>
    </row>
    <row r="4" spans="12:16" ht="18.75" customHeight="1">
      <c r="L4" s="114"/>
      <c r="M4" s="169"/>
      <c r="N4" s="169"/>
      <c r="O4" s="169"/>
      <c r="P4" s="169"/>
    </row>
    <row r="5" spans="12:16" ht="21" customHeight="1">
      <c r="L5" s="169"/>
      <c r="M5" s="169"/>
      <c r="N5" s="169"/>
      <c r="O5" s="169"/>
      <c r="P5" s="169"/>
    </row>
    <row r="6" spans="10:16" ht="18" customHeight="1">
      <c r="J6" s="97"/>
      <c r="K6" s="97"/>
      <c r="L6" s="171"/>
      <c r="M6" s="171"/>
      <c r="N6" s="171"/>
      <c r="O6" s="171"/>
      <c r="P6" s="171"/>
    </row>
    <row r="7" spans="1:16" s="3" customFormat="1" ht="21.75" customHeight="1">
      <c r="A7" s="118"/>
      <c r="B7" s="162" t="s">
        <v>7</v>
      </c>
      <c r="C7" s="162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s="3" customFormat="1" ht="25.5" customHeight="1">
      <c r="A8" s="164"/>
      <c r="B8" s="164"/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1:16" s="3" customFormat="1" ht="25.5" customHeight="1">
      <c r="A9" s="165" t="s">
        <v>0</v>
      </c>
      <c r="B9" s="165"/>
      <c r="C9" s="121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ht="37.5" customHeight="1">
      <c r="P10" s="75" t="s">
        <v>1</v>
      </c>
    </row>
    <row r="11" spans="1:16" s="105" customFormat="1" ht="32.25" customHeight="1">
      <c r="A11" s="156" t="s">
        <v>8</v>
      </c>
      <c r="B11" s="159" t="s">
        <v>9</v>
      </c>
      <c r="C11" s="160" t="s">
        <v>10</v>
      </c>
      <c r="D11" s="161" t="s">
        <v>11</v>
      </c>
      <c r="E11" s="166" t="s">
        <v>3</v>
      </c>
      <c r="F11" s="167"/>
      <c r="G11" s="167"/>
      <c r="H11" s="167"/>
      <c r="I11" s="168"/>
      <c r="J11" s="151" t="s">
        <v>12</v>
      </c>
      <c r="K11" s="151"/>
      <c r="L11" s="151"/>
      <c r="M11" s="151"/>
      <c r="N11" s="151"/>
      <c r="O11" s="151"/>
      <c r="P11" s="151" t="s">
        <v>13</v>
      </c>
    </row>
    <row r="12" spans="1:16" s="105" customFormat="1" ht="12.75" customHeight="1">
      <c r="A12" s="157"/>
      <c r="B12" s="159"/>
      <c r="C12" s="160"/>
      <c r="D12" s="161"/>
      <c r="E12" s="151" t="s">
        <v>2</v>
      </c>
      <c r="F12" s="152" t="s">
        <v>14</v>
      </c>
      <c r="G12" s="151" t="s">
        <v>15</v>
      </c>
      <c r="H12" s="151"/>
      <c r="I12" s="152" t="s">
        <v>16</v>
      </c>
      <c r="J12" s="151" t="s">
        <v>2</v>
      </c>
      <c r="K12" s="152" t="s">
        <v>17</v>
      </c>
      <c r="L12" s="152" t="s">
        <v>14</v>
      </c>
      <c r="M12" s="151" t="s">
        <v>15</v>
      </c>
      <c r="N12" s="151"/>
      <c r="O12" s="152" t="s">
        <v>16</v>
      </c>
      <c r="P12" s="151"/>
    </row>
    <row r="13" spans="1:16" s="105" customFormat="1" ht="47.25" customHeight="1">
      <c r="A13" s="157"/>
      <c r="B13" s="159"/>
      <c r="C13" s="160"/>
      <c r="D13" s="161"/>
      <c r="E13" s="151"/>
      <c r="F13" s="153"/>
      <c r="G13" s="151" t="s">
        <v>18</v>
      </c>
      <c r="H13" s="151" t="s">
        <v>19</v>
      </c>
      <c r="I13" s="153"/>
      <c r="J13" s="151"/>
      <c r="K13" s="153"/>
      <c r="L13" s="153"/>
      <c r="M13" s="151" t="s">
        <v>18</v>
      </c>
      <c r="N13" s="151" t="s">
        <v>19</v>
      </c>
      <c r="O13" s="153"/>
      <c r="P13" s="151"/>
    </row>
    <row r="14" spans="1:16" s="105" customFormat="1" ht="67.5" customHeight="1">
      <c r="A14" s="158"/>
      <c r="B14" s="159"/>
      <c r="C14" s="160"/>
      <c r="D14" s="161"/>
      <c r="E14" s="151"/>
      <c r="F14" s="154"/>
      <c r="G14" s="151"/>
      <c r="H14" s="151"/>
      <c r="I14" s="154"/>
      <c r="J14" s="151"/>
      <c r="K14" s="154"/>
      <c r="L14" s="154"/>
      <c r="M14" s="151"/>
      <c r="N14" s="151"/>
      <c r="O14" s="154"/>
      <c r="P14" s="151"/>
    </row>
    <row r="15" spans="1:16" s="3" customFormat="1" ht="15.75">
      <c r="A15" s="122">
        <v>1</v>
      </c>
      <c r="B15" s="85">
        <v>2</v>
      </c>
      <c r="C15" s="85" t="s">
        <v>20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140">
        <v>10</v>
      </c>
      <c r="K15" s="140">
        <v>11</v>
      </c>
      <c r="L15" s="86">
        <v>12</v>
      </c>
      <c r="M15" s="86">
        <v>13</v>
      </c>
      <c r="N15" s="86">
        <v>14</v>
      </c>
      <c r="O15" s="86">
        <v>15</v>
      </c>
      <c r="P15" s="141">
        <v>16</v>
      </c>
    </row>
    <row r="16" spans="1:16" s="106" customFormat="1" ht="25.5" customHeight="1">
      <c r="A16" s="123" t="s">
        <v>21</v>
      </c>
      <c r="B16" s="123"/>
      <c r="C16" s="123"/>
      <c r="D16" s="124" t="s">
        <v>22</v>
      </c>
      <c r="E16" s="125">
        <f>E17</f>
        <v>60532150</v>
      </c>
      <c r="F16" s="125">
        <f aca="true" t="shared" si="0" ref="F16:P16">F17</f>
        <v>60532150</v>
      </c>
      <c r="G16" s="125">
        <f t="shared" si="0"/>
        <v>24789522</v>
      </c>
      <c r="H16" s="125">
        <f t="shared" si="0"/>
        <v>811000</v>
      </c>
      <c r="I16" s="125">
        <f t="shared" si="0"/>
        <v>0</v>
      </c>
      <c r="J16" s="125">
        <f t="shared" si="0"/>
        <v>6198200</v>
      </c>
      <c r="K16" s="125">
        <f t="shared" si="0"/>
        <v>6095000</v>
      </c>
      <c r="L16" s="125">
        <f t="shared" si="0"/>
        <v>103200</v>
      </c>
      <c r="M16" s="125">
        <f t="shared" si="0"/>
        <v>0</v>
      </c>
      <c r="N16" s="125">
        <f t="shared" si="0"/>
        <v>0</v>
      </c>
      <c r="O16" s="125">
        <f t="shared" si="0"/>
        <v>6095000</v>
      </c>
      <c r="P16" s="125">
        <f t="shared" si="0"/>
        <v>66730350</v>
      </c>
    </row>
    <row r="17" spans="1:16" s="107" customFormat="1" ht="25.5" customHeight="1">
      <c r="A17" s="126" t="s">
        <v>23</v>
      </c>
      <c r="B17" s="126"/>
      <c r="C17" s="126"/>
      <c r="D17" s="127" t="s">
        <v>22</v>
      </c>
      <c r="E17" s="128">
        <f>SUM(E18:E39)</f>
        <v>60532150</v>
      </c>
      <c r="F17" s="128">
        <f>SUM(F18:F39)</f>
        <v>60532150</v>
      </c>
      <c r="G17" s="128">
        <f aca="true" t="shared" si="1" ref="G17:P17">SUM(G18:G39)</f>
        <v>24789522</v>
      </c>
      <c r="H17" s="128">
        <f t="shared" si="1"/>
        <v>811000</v>
      </c>
      <c r="I17" s="128">
        <f t="shared" si="1"/>
        <v>0</v>
      </c>
      <c r="J17" s="128">
        <f t="shared" si="1"/>
        <v>6198200</v>
      </c>
      <c r="K17" s="128">
        <f t="shared" si="1"/>
        <v>6095000</v>
      </c>
      <c r="L17" s="128">
        <f t="shared" si="1"/>
        <v>103200</v>
      </c>
      <c r="M17" s="128">
        <f t="shared" si="1"/>
        <v>0</v>
      </c>
      <c r="N17" s="128">
        <f t="shared" si="1"/>
        <v>0</v>
      </c>
      <c r="O17" s="128">
        <f t="shared" si="1"/>
        <v>6095000</v>
      </c>
      <c r="P17" s="128">
        <f t="shared" si="1"/>
        <v>66730350</v>
      </c>
    </row>
    <row r="18" spans="1:16" s="108" customFormat="1" ht="69" customHeight="1">
      <c r="A18" s="38" t="s">
        <v>24</v>
      </c>
      <c r="B18" s="38" t="s">
        <v>25</v>
      </c>
      <c r="C18" s="38" t="s">
        <v>26</v>
      </c>
      <c r="D18" s="87" t="s">
        <v>27</v>
      </c>
      <c r="E18" s="129">
        <f>F18+I18</f>
        <v>30576843</v>
      </c>
      <c r="F18" s="130">
        <f>39937836-2260376-7100617</f>
        <v>30576843</v>
      </c>
      <c r="G18" s="130">
        <f>31077000-1900000-5820000</f>
        <v>23357000</v>
      </c>
      <c r="H18" s="130">
        <v>795000</v>
      </c>
      <c r="I18" s="130"/>
      <c r="J18" s="129">
        <f>L18+O18</f>
        <v>10000</v>
      </c>
      <c r="K18" s="130"/>
      <c r="L18" s="130">
        <v>10000</v>
      </c>
      <c r="M18" s="130"/>
      <c r="N18" s="130"/>
      <c r="O18" s="130"/>
      <c r="P18" s="142">
        <f aca="true" t="shared" si="2" ref="P18:P39">J18+E18</f>
        <v>30586843</v>
      </c>
    </row>
    <row r="19" spans="1:16" s="108" customFormat="1" ht="27" customHeight="1">
      <c r="A19" s="38" t="s">
        <v>28</v>
      </c>
      <c r="B19" s="38" t="s">
        <v>29</v>
      </c>
      <c r="C19" s="38" t="s">
        <v>30</v>
      </c>
      <c r="D19" s="50" t="s">
        <v>31</v>
      </c>
      <c r="E19" s="129">
        <f aca="true" t="shared" si="3" ref="E19:E39">F19+I19</f>
        <v>251200</v>
      </c>
      <c r="F19" s="130">
        <f>50000+101200+50000+50000</f>
        <v>251200</v>
      </c>
      <c r="G19" s="130"/>
      <c r="H19" s="130"/>
      <c r="I19" s="130"/>
      <c r="J19" s="129">
        <f aca="true" t="shared" si="4" ref="J19:J39">L19+O19</f>
        <v>0</v>
      </c>
      <c r="K19" s="130"/>
      <c r="L19" s="130"/>
      <c r="M19" s="130"/>
      <c r="N19" s="130"/>
      <c r="O19" s="130"/>
      <c r="P19" s="142">
        <f t="shared" si="2"/>
        <v>251200</v>
      </c>
    </row>
    <row r="20" spans="1:16" s="108" customFormat="1" ht="31.5" customHeight="1">
      <c r="A20" s="38" t="s">
        <v>32</v>
      </c>
      <c r="B20" s="38" t="s">
        <v>33</v>
      </c>
      <c r="C20" s="38" t="s">
        <v>34</v>
      </c>
      <c r="D20" s="87" t="s">
        <v>35</v>
      </c>
      <c r="E20" s="129">
        <f t="shared" si="3"/>
        <v>4260000</v>
      </c>
      <c r="F20" s="130">
        <v>4260000</v>
      </c>
      <c r="G20" s="130"/>
      <c r="H20" s="130"/>
      <c r="I20" s="130"/>
      <c r="J20" s="129">
        <f t="shared" si="4"/>
        <v>0</v>
      </c>
      <c r="K20" s="130"/>
      <c r="L20" s="130"/>
      <c r="M20" s="130"/>
      <c r="N20" s="130"/>
      <c r="O20" s="130"/>
      <c r="P20" s="142">
        <f t="shared" si="2"/>
        <v>4260000</v>
      </c>
    </row>
    <row r="21" spans="1:16" s="108" customFormat="1" ht="31.5" customHeight="1">
      <c r="A21" s="38" t="s">
        <v>253</v>
      </c>
      <c r="B21" s="38" t="s">
        <v>254</v>
      </c>
      <c r="C21" s="38" t="s">
        <v>42</v>
      </c>
      <c r="D21" s="87" t="s">
        <v>255</v>
      </c>
      <c r="E21" s="129">
        <f t="shared" si="3"/>
        <v>50000</v>
      </c>
      <c r="F21" s="130">
        <v>50000</v>
      </c>
      <c r="G21" s="130"/>
      <c r="H21" s="130"/>
      <c r="I21" s="130"/>
      <c r="J21" s="129"/>
      <c r="K21" s="130"/>
      <c r="L21" s="130"/>
      <c r="M21" s="130"/>
      <c r="N21" s="130"/>
      <c r="O21" s="130"/>
      <c r="P21" s="142">
        <f t="shared" si="2"/>
        <v>50000</v>
      </c>
    </row>
    <row r="22" spans="1:16" s="108" customFormat="1" ht="42.75" customHeight="1">
      <c r="A22" s="38" t="s">
        <v>36</v>
      </c>
      <c r="B22" s="38" t="s">
        <v>37</v>
      </c>
      <c r="C22" s="38" t="s">
        <v>38</v>
      </c>
      <c r="D22" s="50" t="s">
        <v>39</v>
      </c>
      <c r="E22" s="129">
        <f t="shared" si="3"/>
        <v>1500000</v>
      </c>
      <c r="F22" s="130">
        <v>1500000</v>
      </c>
      <c r="G22" s="130"/>
      <c r="H22" s="130"/>
      <c r="I22" s="130"/>
      <c r="J22" s="129">
        <f t="shared" si="4"/>
        <v>0</v>
      </c>
      <c r="K22" s="130"/>
      <c r="L22" s="130"/>
      <c r="M22" s="130"/>
      <c r="N22" s="130"/>
      <c r="O22" s="130"/>
      <c r="P22" s="142">
        <f t="shared" si="2"/>
        <v>1500000</v>
      </c>
    </row>
    <row r="23" spans="1:16" s="108" customFormat="1" ht="35.25" customHeight="1">
      <c r="A23" s="38" t="s">
        <v>40</v>
      </c>
      <c r="B23" s="38" t="s">
        <v>41</v>
      </c>
      <c r="C23" s="38" t="s">
        <v>42</v>
      </c>
      <c r="D23" s="50" t="s">
        <v>43</v>
      </c>
      <c r="E23" s="129">
        <f t="shared" si="3"/>
        <v>1036200</v>
      </c>
      <c r="F23" s="130">
        <f>300000+776600-40400</f>
        <v>1036200</v>
      </c>
      <c r="G23" s="130"/>
      <c r="H23" s="130"/>
      <c r="I23" s="130"/>
      <c r="J23" s="129">
        <f t="shared" si="4"/>
        <v>0</v>
      </c>
      <c r="K23" s="130"/>
      <c r="L23" s="130"/>
      <c r="M23" s="130"/>
      <c r="N23" s="130"/>
      <c r="O23" s="130"/>
      <c r="P23" s="142">
        <f t="shared" si="2"/>
        <v>1036200</v>
      </c>
    </row>
    <row r="24" spans="1:16" s="108" customFormat="1" ht="42.75" customHeight="1">
      <c r="A24" s="38" t="s">
        <v>44</v>
      </c>
      <c r="B24" s="38" t="s">
        <v>45</v>
      </c>
      <c r="C24" s="38" t="s">
        <v>46</v>
      </c>
      <c r="D24" s="87" t="s">
        <v>47</v>
      </c>
      <c r="E24" s="129">
        <f t="shared" si="3"/>
        <v>800000</v>
      </c>
      <c r="F24" s="130">
        <v>800000</v>
      </c>
      <c r="G24" s="130"/>
      <c r="H24" s="130"/>
      <c r="I24" s="130"/>
      <c r="J24" s="129">
        <f t="shared" si="4"/>
        <v>0</v>
      </c>
      <c r="K24" s="130"/>
      <c r="L24" s="130"/>
      <c r="M24" s="130"/>
      <c r="N24" s="130"/>
      <c r="O24" s="130"/>
      <c r="P24" s="142">
        <f t="shared" si="2"/>
        <v>800000</v>
      </c>
    </row>
    <row r="25" spans="1:16" s="108" customFormat="1" ht="33" customHeight="1">
      <c r="A25" s="38" t="s">
        <v>48</v>
      </c>
      <c r="B25" s="38" t="s">
        <v>49</v>
      </c>
      <c r="C25" s="38" t="s">
        <v>50</v>
      </c>
      <c r="D25" s="50" t="s">
        <v>51</v>
      </c>
      <c r="E25" s="129">
        <f t="shared" si="3"/>
        <v>1771607</v>
      </c>
      <c r="F25" s="130">
        <f>674800+1096807</f>
        <v>1771607</v>
      </c>
      <c r="G25" s="130">
        <f>533500+899022</f>
        <v>1432522</v>
      </c>
      <c r="H25" s="130">
        <v>16000</v>
      </c>
      <c r="I25" s="130"/>
      <c r="J25" s="129">
        <f t="shared" si="4"/>
        <v>0</v>
      </c>
      <c r="K25" s="130"/>
      <c r="L25" s="130"/>
      <c r="M25" s="130"/>
      <c r="N25" s="130"/>
      <c r="O25" s="130"/>
      <c r="P25" s="142">
        <f t="shared" si="2"/>
        <v>1771607</v>
      </c>
    </row>
    <row r="26" spans="1:16" s="108" customFormat="1" ht="42.75" customHeight="1">
      <c r="A26" s="38" t="s">
        <v>52</v>
      </c>
      <c r="B26" s="38" t="s">
        <v>53</v>
      </c>
      <c r="C26" s="38" t="s">
        <v>54</v>
      </c>
      <c r="D26" s="131" t="s">
        <v>55</v>
      </c>
      <c r="E26" s="129">
        <f t="shared" si="3"/>
        <v>8486300</v>
      </c>
      <c r="F26" s="130">
        <v>8486300</v>
      </c>
      <c r="G26" s="130"/>
      <c r="H26" s="130"/>
      <c r="I26" s="130"/>
      <c r="J26" s="129">
        <f t="shared" si="4"/>
        <v>0</v>
      </c>
      <c r="K26" s="130"/>
      <c r="L26" s="130"/>
      <c r="M26" s="130"/>
      <c r="N26" s="130"/>
      <c r="O26" s="130"/>
      <c r="P26" s="142">
        <f t="shared" si="2"/>
        <v>8486300</v>
      </c>
    </row>
    <row r="27" spans="1:16" s="108" customFormat="1" ht="42.75" customHeight="1">
      <c r="A27" s="38" t="s">
        <v>56</v>
      </c>
      <c r="B27" s="38" t="s">
        <v>57</v>
      </c>
      <c r="C27" s="38" t="s">
        <v>54</v>
      </c>
      <c r="D27" s="131" t="s">
        <v>58</v>
      </c>
      <c r="E27" s="129">
        <f t="shared" si="3"/>
        <v>1000000</v>
      </c>
      <c r="F27" s="130">
        <v>1000000</v>
      </c>
      <c r="G27" s="130"/>
      <c r="H27" s="130"/>
      <c r="I27" s="130"/>
      <c r="J27" s="129">
        <f t="shared" si="4"/>
        <v>0</v>
      </c>
      <c r="K27" s="130"/>
      <c r="L27" s="130"/>
      <c r="M27" s="130"/>
      <c r="N27" s="130"/>
      <c r="O27" s="130"/>
      <c r="P27" s="142">
        <f t="shared" si="2"/>
        <v>1000000</v>
      </c>
    </row>
    <row r="28" spans="1:16" s="108" customFormat="1" ht="33" customHeight="1">
      <c r="A28" s="38" t="s">
        <v>59</v>
      </c>
      <c r="B28" s="38" t="s">
        <v>60</v>
      </c>
      <c r="C28" s="38" t="s">
        <v>61</v>
      </c>
      <c r="D28" s="87" t="s">
        <v>62</v>
      </c>
      <c r="E28" s="129">
        <f t="shared" si="3"/>
        <v>1000000</v>
      </c>
      <c r="F28" s="130">
        <v>1000000</v>
      </c>
      <c r="G28" s="130"/>
      <c r="H28" s="130"/>
      <c r="I28" s="130"/>
      <c r="J28" s="129">
        <f t="shared" si="4"/>
        <v>0</v>
      </c>
      <c r="K28" s="130"/>
      <c r="L28" s="130"/>
      <c r="M28" s="130"/>
      <c r="N28" s="130"/>
      <c r="O28" s="130"/>
      <c r="P28" s="142">
        <f t="shared" si="2"/>
        <v>1000000</v>
      </c>
    </row>
    <row r="29" spans="1:16" s="108" customFormat="1" ht="24.75" customHeight="1">
      <c r="A29" s="38" t="s">
        <v>63</v>
      </c>
      <c r="B29" s="38" t="s">
        <v>64</v>
      </c>
      <c r="C29" s="38" t="s">
        <v>61</v>
      </c>
      <c r="D29" s="87" t="s">
        <v>65</v>
      </c>
      <c r="E29" s="129">
        <f t="shared" si="3"/>
        <v>8625000</v>
      </c>
      <c r="F29" s="130">
        <v>8625000</v>
      </c>
      <c r="G29" s="130"/>
      <c r="H29" s="130"/>
      <c r="I29" s="130"/>
      <c r="J29" s="129">
        <f t="shared" si="4"/>
        <v>0</v>
      </c>
      <c r="K29" s="130"/>
      <c r="L29" s="130"/>
      <c r="M29" s="130"/>
      <c r="N29" s="130"/>
      <c r="O29" s="130"/>
      <c r="P29" s="142">
        <f t="shared" si="2"/>
        <v>8625000</v>
      </c>
    </row>
    <row r="30" spans="1:16" s="108" customFormat="1" ht="33.75" customHeight="1">
      <c r="A30" s="38" t="s">
        <v>66</v>
      </c>
      <c r="B30" s="38" t="s">
        <v>67</v>
      </c>
      <c r="C30" s="38" t="s">
        <v>68</v>
      </c>
      <c r="D30" s="87" t="s">
        <v>69</v>
      </c>
      <c r="E30" s="129">
        <f t="shared" si="3"/>
        <v>0</v>
      </c>
      <c r="F30" s="130"/>
      <c r="G30" s="130"/>
      <c r="H30" s="130"/>
      <c r="I30" s="130"/>
      <c r="J30" s="129">
        <f t="shared" si="4"/>
        <v>300000</v>
      </c>
      <c r="K30" s="130">
        <v>300000</v>
      </c>
      <c r="L30" s="130"/>
      <c r="M30" s="130"/>
      <c r="N30" s="130"/>
      <c r="O30" s="130">
        <v>300000</v>
      </c>
      <c r="P30" s="142">
        <f t="shared" si="2"/>
        <v>300000</v>
      </c>
    </row>
    <row r="31" spans="1:16" s="108" customFormat="1" ht="26.25" customHeight="1">
      <c r="A31" s="38" t="s">
        <v>70</v>
      </c>
      <c r="B31" s="38" t="s">
        <v>71</v>
      </c>
      <c r="C31" s="38" t="s">
        <v>72</v>
      </c>
      <c r="D31" s="87" t="s">
        <v>73</v>
      </c>
      <c r="E31" s="129">
        <f t="shared" si="3"/>
        <v>120000</v>
      </c>
      <c r="F31" s="130">
        <v>120000</v>
      </c>
      <c r="G31" s="130"/>
      <c r="H31" s="130"/>
      <c r="I31" s="130"/>
      <c r="J31" s="129">
        <f t="shared" si="4"/>
        <v>0</v>
      </c>
      <c r="K31" s="130"/>
      <c r="L31" s="130"/>
      <c r="M31" s="130"/>
      <c r="N31" s="130"/>
      <c r="O31" s="130"/>
      <c r="P31" s="142">
        <f t="shared" si="2"/>
        <v>120000</v>
      </c>
    </row>
    <row r="32" spans="1:16" s="108" customFormat="1" ht="26.25" customHeight="1">
      <c r="A32" s="38" t="s">
        <v>220</v>
      </c>
      <c r="B32" s="38" t="s">
        <v>221</v>
      </c>
      <c r="C32" s="38" t="s">
        <v>222</v>
      </c>
      <c r="D32" s="87" t="s">
        <v>223</v>
      </c>
      <c r="E32" s="129"/>
      <c r="F32" s="130"/>
      <c r="G32" s="130"/>
      <c r="H32" s="130"/>
      <c r="I32" s="130"/>
      <c r="J32" s="129">
        <f t="shared" si="4"/>
        <v>5795000</v>
      </c>
      <c r="K32" s="130">
        <v>5795000</v>
      </c>
      <c r="L32" s="130"/>
      <c r="M32" s="130"/>
      <c r="N32" s="130"/>
      <c r="O32" s="130">
        <v>5795000</v>
      </c>
      <c r="P32" s="142">
        <f t="shared" si="2"/>
        <v>5795000</v>
      </c>
    </row>
    <row r="33" spans="1:16" s="108" customFormat="1" ht="35.25" customHeight="1">
      <c r="A33" s="38" t="s">
        <v>74</v>
      </c>
      <c r="B33" s="38" t="s">
        <v>75</v>
      </c>
      <c r="C33" s="38" t="s">
        <v>76</v>
      </c>
      <c r="D33" s="50" t="s">
        <v>77</v>
      </c>
      <c r="E33" s="129">
        <f t="shared" si="3"/>
        <v>500000</v>
      </c>
      <c r="F33" s="130">
        <v>500000</v>
      </c>
      <c r="G33" s="130"/>
      <c r="H33" s="130"/>
      <c r="I33" s="130"/>
      <c r="J33" s="129">
        <f t="shared" si="4"/>
        <v>0</v>
      </c>
      <c r="K33" s="130"/>
      <c r="L33" s="130"/>
      <c r="M33" s="130"/>
      <c r="N33" s="130"/>
      <c r="O33" s="130"/>
      <c r="P33" s="142">
        <f t="shared" si="2"/>
        <v>500000</v>
      </c>
    </row>
    <row r="34" spans="1:16" s="108" customFormat="1" ht="27" customHeight="1">
      <c r="A34" s="38" t="s">
        <v>78</v>
      </c>
      <c r="B34" s="38" t="s">
        <v>79</v>
      </c>
      <c r="C34" s="38" t="s">
        <v>76</v>
      </c>
      <c r="D34" s="50" t="s">
        <v>80</v>
      </c>
      <c r="E34" s="129">
        <f t="shared" si="3"/>
        <v>30000</v>
      </c>
      <c r="F34" s="130">
        <v>30000</v>
      </c>
      <c r="G34" s="130"/>
      <c r="H34" s="130"/>
      <c r="I34" s="130"/>
      <c r="J34" s="129">
        <f t="shared" si="4"/>
        <v>0</v>
      </c>
      <c r="K34" s="130"/>
      <c r="L34" s="130"/>
      <c r="M34" s="130"/>
      <c r="N34" s="130"/>
      <c r="O34" s="130"/>
      <c r="P34" s="142">
        <f t="shared" si="2"/>
        <v>30000</v>
      </c>
    </row>
    <row r="35" spans="1:16" s="108" customFormat="1" ht="24.75" customHeight="1">
      <c r="A35" s="38" t="s">
        <v>81</v>
      </c>
      <c r="B35" s="38" t="s">
        <v>82</v>
      </c>
      <c r="C35" s="38" t="s">
        <v>83</v>
      </c>
      <c r="D35" s="87" t="s">
        <v>84</v>
      </c>
      <c r="E35" s="129">
        <f t="shared" si="3"/>
        <v>60000</v>
      </c>
      <c r="F35" s="130">
        <v>60000</v>
      </c>
      <c r="G35" s="130"/>
      <c r="H35" s="130"/>
      <c r="I35" s="130"/>
      <c r="J35" s="129">
        <f t="shared" si="4"/>
        <v>0</v>
      </c>
      <c r="K35" s="130"/>
      <c r="L35" s="130"/>
      <c r="M35" s="130"/>
      <c r="N35" s="130"/>
      <c r="O35" s="130"/>
      <c r="P35" s="142">
        <f t="shared" si="2"/>
        <v>60000</v>
      </c>
    </row>
    <row r="36" spans="1:16" s="108" customFormat="1" ht="27" customHeight="1">
      <c r="A36" s="38" t="s">
        <v>85</v>
      </c>
      <c r="B36" s="38" t="s">
        <v>86</v>
      </c>
      <c r="C36" s="38" t="s">
        <v>83</v>
      </c>
      <c r="D36" s="50" t="s">
        <v>87</v>
      </c>
      <c r="E36" s="129">
        <f t="shared" si="3"/>
        <v>50000</v>
      </c>
      <c r="F36" s="130">
        <v>50000</v>
      </c>
      <c r="G36" s="130"/>
      <c r="H36" s="130"/>
      <c r="I36" s="130"/>
      <c r="J36" s="129">
        <f t="shared" si="4"/>
        <v>0</v>
      </c>
      <c r="K36" s="130"/>
      <c r="L36" s="130"/>
      <c r="M36" s="130"/>
      <c r="N36" s="130"/>
      <c r="O36" s="130"/>
      <c r="P36" s="142">
        <f t="shared" si="2"/>
        <v>50000</v>
      </c>
    </row>
    <row r="37" spans="1:16" s="108" customFormat="1" ht="27" customHeight="1">
      <c r="A37" s="38" t="s">
        <v>247</v>
      </c>
      <c r="B37" s="38" t="s">
        <v>248</v>
      </c>
      <c r="C37" s="38" t="s">
        <v>249</v>
      </c>
      <c r="D37" s="50" t="s">
        <v>250</v>
      </c>
      <c r="E37" s="129">
        <f t="shared" si="3"/>
        <v>50000</v>
      </c>
      <c r="F37" s="130">
        <v>50000</v>
      </c>
      <c r="G37" s="130"/>
      <c r="H37" s="130"/>
      <c r="I37" s="130"/>
      <c r="J37" s="129"/>
      <c r="K37" s="130"/>
      <c r="L37" s="130"/>
      <c r="M37" s="130"/>
      <c r="N37" s="130"/>
      <c r="O37" s="130"/>
      <c r="P37" s="142">
        <f t="shared" si="2"/>
        <v>50000</v>
      </c>
    </row>
    <row r="38" spans="1:16" s="108" customFormat="1" ht="27" customHeight="1">
      <c r="A38" s="38" t="s">
        <v>88</v>
      </c>
      <c r="B38" s="38" t="s">
        <v>89</v>
      </c>
      <c r="C38" s="38" t="s">
        <v>90</v>
      </c>
      <c r="D38" s="50" t="s">
        <v>91</v>
      </c>
      <c r="E38" s="129">
        <f t="shared" si="3"/>
        <v>365000</v>
      </c>
      <c r="F38" s="130">
        <f>165000+200000</f>
        <v>365000</v>
      </c>
      <c r="G38" s="130"/>
      <c r="H38" s="130"/>
      <c r="I38" s="130"/>
      <c r="J38" s="129">
        <f t="shared" si="4"/>
        <v>0</v>
      </c>
      <c r="K38" s="130"/>
      <c r="L38" s="130"/>
      <c r="M38" s="130"/>
      <c r="N38" s="130"/>
      <c r="O38" s="130"/>
      <c r="P38" s="142">
        <f t="shared" si="2"/>
        <v>365000</v>
      </c>
    </row>
    <row r="39" spans="1:16" s="108" customFormat="1" ht="27" customHeight="1">
      <c r="A39" s="38" t="s">
        <v>92</v>
      </c>
      <c r="B39" s="38" t="s">
        <v>93</v>
      </c>
      <c r="C39" s="38" t="s">
        <v>94</v>
      </c>
      <c r="D39" s="132" t="s">
        <v>95</v>
      </c>
      <c r="E39" s="129">
        <f t="shared" si="3"/>
        <v>0</v>
      </c>
      <c r="F39" s="130"/>
      <c r="G39" s="130"/>
      <c r="H39" s="130"/>
      <c r="I39" s="130"/>
      <c r="J39" s="129">
        <f t="shared" si="4"/>
        <v>93200</v>
      </c>
      <c r="K39" s="130"/>
      <c r="L39" s="130">
        <v>93200</v>
      </c>
      <c r="M39" s="130"/>
      <c r="N39" s="130"/>
      <c r="O39" s="130"/>
      <c r="P39" s="142">
        <f t="shared" si="2"/>
        <v>93200</v>
      </c>
    </row>
    <row r="40" spans="1:16" s="109" customFormat="1" ht="39" customHeight="1">
      <c r="A40" s="123" t="s">
        <v>96</v>
      </c>
      <c r="B40" s="123"/>
      <c r="C40" s="123"/>
      <c r="D40" s="124" t="s">
        <v>97</v>
      </c>
      <c r="E40" s="125">
        <f>E41</f>
        <v>171536676</v>
      </c>
      <c r="F40" s="125">
        <f aca="true" t="shared" si="5" ref="F40:P40">F41</f>
        <v>171536676</v>
      </c>
      <c r="G40" s="125">
        <f t="shared" si="5"/>
        <v>130785500</v>
      </c>
      <c r="H40" s="125">
        <f t="shared" si="5"/>
        <v>7784400</v>
      </c>
      <c r="I40" s="125">
        <f t="shared" si="5"/>
        <v>0</v>
      </c>
      <c r="J40" s="125">
        <f t="shared" si="5"/>
        <v>831520</v>
      </c>
      <c r="K40" s="125">
        <f t="shared" si="5"/>
        <v>401520</v>
      </c>
      <c r="L40" s="125">
        <f t="shared" si="5"/>
        <v>430000</v>
      </c>
      <c r="M40" s="125">
        <f t="shared" si="5"/>
        <v>0</v>
      </c>
      <c r="N40" s="125">
        <f t="shared" si="5"/>
        <v>0</v>
      </c>
      <c r="O40" s="125">
        <f t="shared" si="5"/>
        <v>401520</v>
      </c>
      <c r="P40" s="125">
        <f t="shared" si="5"/>
        <v>172368196</v>
      </c>
    </row>
    <row r="41" spans="1:16" s="110" customFormat="1" ht="40.5" customHeight="1">
      <c r="A41" s="126" t="s">
        <v>98</v>
      </c>
      <c r="B41" s="126"/>
      <c r="C41" s="126"/>
      <c r="D41" s="127" t="s">
        <v>97</v>
      </c>
      <c r="E41" s="128">
        <f>SUM(E42:E53)</f>
        <v>171536676</v>
      </c>
      <c r="F41" s="128">
        <f>SUM(F42:F53)</f>
        <v>171536676</v>
      </c>
      <c r="G41" s="128">
        <f>SUM(G42:G53)</f>
        <v>130785500</v>
      </c>
      <c r="H41" s="128">
        <f aca="true" t="shared" si="6" ref="H41:P41">SUM(H42:H53)</f>
        <v>7784400</v>
      </c>
      <c r="I41" s="128">
        <f t="shared" si="6"/>
        <v>0</v>
      </c>
      <c r="J41" s="128">
        <f t="shared" si="6"/>
        <v>831520</v>
      </c>
      <c r="K41" s="128">
        <f t="shared" si="6"/>
        <v>401520</v>
      </c>
      <c r="L41" s="128">
        <f t="shared" si="6"/>
        <v>430000</v>
      </c>
      <c r="M41" s="128">
        <f t="shared" si="6"/>
        <v>0</v>
      </c>
      <c r="N41" s="128">
        <f t="shared" si="6"/>
        <v>0</v>
      </c>
      <c r="O41" s="128">
        <f t="shared" si="6"/>
        <v>401520</v>
      </c>
      <c r="P41" s="128">
        <f t="shared" si="6"/>
        <v>172368196</v>
      </c>
    </row>
    <row r="42" spans="1:16" s="111" customFormat="1" ht="40.5" customHeight="1">
      <c r="A42" s="133" t="s">
        <v>99</v>
      </c>
      <c r="B42" s="133" t="s">
        <v>100</v>
      </c>
      <c r="C42" s="133" t="s">
        <v>26</v>
      </c>
      <c r="D42" s="50" t="s">
        <v>101</v>
      </c>
      <c r="E42" s="134">
        <f>F42+I42</f>
        <v>822408</v>
      </c>
      <c r="F42" s="135">
        <v>822408</v>
      </c>
      <c r="G42" s="135">
        <v>674100</v>
      </c>
      <c r="H42" s="136"/>
      <c r="I42" s="136"/>
      <c r="J42" s="129">
        <f>L42+O42</f>
        <v>0</v>
      </c>
      <c r="K42" s="136"/>
      <c r="L42" s="136"/>
      <c r="M42" s="136"/>
      <c r="N42" s="136"/>
      <c r="O42" s="136"/>
      <c r="P42" s="142">
        <f>J42+E42</f>
        <v>822408</v>
      </c>
    </row>
    <row r="43" spans="1:16" s="112" customFormat="1" ht="27" customHeight="1">
      <c r="A43" s="38" t="s">
        <v>102</v>
      </c>
      <c r="B43" s="38" t="s">
        <v>103</v>
      </c>
      <c r="C43" s="38" t="s">
        <v>104</v>
      </c>
      <c r="D43" s="137" t="s">
        <v>105</v>
      </c>
      <c r="E43" s="129">
        <f>F43+I43</f>
        <v>23260128</v>
      </c>
      <c r="F43" s="138">
        <f>21838400+1421728</f>
        <v>23260128</v>
      </c>
      <c r="G43" s="138">
        <v>16755000</v>
      </c>
      <c r="H43" s="138">
        <f>974000+1161900</f>
        <v>2135900</v>
      </c>
      <c r="I43" s="138"/>
      <c r="J43" s="129">
        <f>L43+O43</f>
        <v>110000</v>
      </c>
      <c r="K43" s="138"/>
      <c r="L43" s="138">
        <v>110000</v>
      </c>
      <c r="M43" s="138"/>
      <c r="N43" s="138"/>
      <c r="O43" s="138"/>
      <c r="P43" s="142">
        <f>J43+E43</f>
        <v>23370128</v>
      </c>
    </row>
    <row r="44" spans="1:16" s="108" customFormat="1" ht="42.75" customHeight="1">
      <c r="A44" s="38" t="s">
        <v>106</v>
      </c>
      <c r="B44" s="38" t="s">
        <v>107</v>
      </c>
      <c r="C44" s="38" t="s">
        <v>108</v>
      </c>
      <c r="D44" s="50" t="s">
        <v>109</v>
      </c>
      <c r="E44" s="129">
        <f aca="true" t="shared" si="7" ref="E44:E53">F44+I44</f>
        <v>36377721</v>
      </c>
      <c r="F44" s="138">
        <f>3558400+30061400-28000+2785921</f>
        <v>36377721</v>
      </c>
      <c r="G44" s="138">
        <f>2425000+21201800</f>
        <v>23626800</v>
      </c>
      <c r="H44" s="138">
        <f>600000+3306600+200000+1320200</f>
        <v>5426800</v>
      </c>
      <c r="I44" s="138"/>
      <c r="J44" s="129">
        <f aca="true" t="shared" si="8" ref="J44:J53">L44+O44</f>
        <v>350680</v>
      </c>
      <c r="K44" s="138">
        <v>30680</v>
      </c>
      <c r="L44" s="138">
        <v>320000</v>
      </c>
      <c r="M44" s="138"/>
      <c r="N44" s="138"/>
      <c r="O44" s="138">
        <v>30680</v>
      </c>
      <c r="P44" s="142">
        <f aca="true" t="shared" si="9" ref="P44:P53">J44+E44</f>
        <v>36728401</v>
      </c>
    </row>
    <row r="45" spans="1:16" s="112" customFormat="1" ht="36" customHeight="1">
      <c r="A45" s="38" t="s">
        <v>110</v>
      </c>
      <c r="B45" s="38" t="s">
        <v>111</v>
      </c>
      <c r="C45" s="38" t="s">
        <v>108</v>
      </c>
      <c r="D45" s="50" t="s">
        <v>112</v>
      </c>
      <c r="E45" s="129">
        <f t="shared" si="7"/>
        <v>98194200</v>
      </c>
      <c r="F45" s="138">
        <v>98194200</v>
      </c>
      <c r="G45" s="138">
        <v>80517200</v>
      </c>
      <c r="H45" s="138"/>
      <c r="I45" s="138"/>
      <c r="J45" s="129">
        <f t="shared" si="8"/>
        <v>0</v>
      </c>
      <c r="K45" s="138"/>
      <c r="L45" s="138"/>
      <c r="M45" s="138"/>
      <c r="N45" s="138"/>
      <c r="O45" s="138"/>
      <c r="P45" s="142">
        <f t="shared" si="9"/>
        <v>98194200</v>
      </c>
    </row>
    <row r="46" spans="1:16" s="108" customFormat="1" ht="38.25" customHeight="1">
      <c r="A46" s="38" t="s">
        <v>113</v>
      </c>
      <c r="B46" s="38" t="s">
        <v>46</v>
      </c>
      <c r="C46" s="38" t="s">
        <v>114</v>
      </c>
      <c r="D46" s="87" t="s">
        <v>115</v>
      </c>
      <c r="E46" s="129">
        <f t="shared" si="7"/>
        <v>2126900</v>
      </c>
      <c r="F46" s="138">
        <f>2116900+5000+5000</f>
        <v>2126900</v>
      </c>
      <c r="G46" s="138">
        <v>1658000</v>
      </c>
      <c r="H46" s="138">
        <f>92300+5000+5000</f>
        <v>102300</v>
      </c>
      <c r="I46" s="138"/>
      <c r="J46" s="129">
        <f t="shared" si="8"/>
        <v>0</v>
      </c>
      <c r="K46" s="138"/>
      <c r="L46" s="138"/>
      <c r="M46" s="138"/>
      <c r="N46" s="138"/>
      <c r="O46" s="138"/>
      <c r="P46" s="142">
        <f t="shared" si="9"/>
        <v>2126900</v>
      </c>
    </row>
    <row r="47" spans="1:16" s="108" customFormat="1" ht="31.5" customHeight="1">
      <c r="A47" s="45" t="s">
        <v>116</v>
      </c>
      <c r="B47" s="38" t="s">
        <v>117</v>
      </c>
      <c r="C47" s="38" t="s">
        <v>118</v>
      </c>
      <c r="D47" s="131" t="s">
        <v>119</v>
      </c>
      <c r="E47" s="129">
        <f t="shared" si="7"/>
        <v>4480501</v>
      </c>
      <c r="F47" s="135">
        <f>5283800-1140600+337301</f>
        <v>4480501</v>
      </c>
      <c r="G47" s="135">
        <f>4090000-902800</f>
        <v>3187200</v>
      </c>
      <c r="H47" s="135">
        <f>85800-13000</f>
        <v>72800</v>
      </c>
      <c r="I47" s="138"/>
      <c r="J47" s="129">
        <f t="shared" si="8"/>
        <v>0</v>
      </c>
      <c r="K47" s="138"/>
      <c r="L47" s="138"/>
      <c r="M47" s="138"/>
      <c r="N47" s="138"/>
      <c r="O47" s="138"/>
      <c r="P47" s="142">
        <f t="shared" si="9"/>
        <v>4480501</v>
      </c>
    </row>
    <row r="48" spans="1:16" s="108" customFormat="1" ht="27.75" customHeight="1">
      <c r="A48" s="38" t="s">
        <v>120</v>
      </c>
      <c r="B48" s="38" t="s">
        <v>121</v>
      </c>
      <c r="C48" s="38" t="s">
        <v>118</v>
      </c>
      <c r="D48" s="87" t="s">
        <v>122</v>
      </c>
      <c r="E48" s="129">
        <f t="shared" si="7"/>
        <v>864411</v>
      </c>
      <c r="F48" s="138">
        <f>353000+139500+12700+359211</f>
        <v>864411</v>
      </c>
      <c r="G48" s="138"/>
      <c r="H48" s="138"/>
      <c r="I48" s="138"/>
      <c r="J48" s="129">
        <f t="shared" si="8"/>
        <v>0</v>
      </c>
      <c r="K48" s="138"/>
      <c r="L48" s="138"/>
      <c r="M48" s="138"/>
      <c r="N48" s="138"/>
      <c r="O48" s="138"/>
      <c r="P48" s="142">
        <f t="shared" si="9"/>
        <v>864411</v>
      </c>
    </row>
    <row r="49" spans="1:16" s="108" customFormat="1" ht="36.75" customHeight="1">
      <c r="A49" s="38" t="s">
        <v>123</v>
      </c>
      <c r="B49" s="38" t="s">
        <v>124</v>
      </c>
      <c r="C49" s="38" t="s">
        <v>118</v>
      </c>
      <c r="D49" s="87" t="s">
        <v>125</v>
      </c>
      <c r="E49" s="129">
        <f t="shared" si="7"/>
        <v>71900</v>
      </c>
      <c r="F49" s="130">
        <v>71900</v>
      </c>
      <c r="G49" s="130">
        <v>25000</v>
      </c>
      <c r="H49" s="130">
        <v>33600</v>
      </c>
      <c r="I49" s="138"/>
      <c r="J49" s="129">
        <f t="shared" si="8"/>
        <v>0</v>
      </c>
      <c r="K49" s="138"/>
      <c r="L49" s="138"/>
      <c r="M49" s="138"/>
      <c r="N49" s="138"/>
      <c r="O49" s="138"/>
      <c r="P49" s="142">
        <f t="shared" si="9"/>
        <v>71900</v>
      </c>
    </row>
    <row r="50" spans="1:16" s="108" customFormat="1" ht="42" customHeight="1">
      <c r="A50" s="38" t="s">
        <v>126</v>
      </c>
      <c r="B50" s="38" t="s">
        <v>127</v>
      </c>
      <c r="C50" s="38" t="s">
        <v>118</v>
      </c>
      <c r="D50" s="87" t="s">
        <v>128</v>
      </c>
      <c r="E50" s="129">
        <f t="shared" si="7"/>
        <v>2998091</v>
      </c>
      <c r="F50" s="138">
        <v>2998091</v>
      </c>
      <c r="G50" s="138">
        <v>2458000</v>
      </c>
      <c r="H50" s="138"/>
      <c r="I50" s="138"/>
      <c r="J50" s="129">
        <f t="shared" si="8"/>
        <v>0</v>
      </c>
      <c r="K50" s="138"/>
      <c r="L50" s="138"/>
      <c r="M50" s="138"/>
      <c r="N50" s="138"/>
      <c r="O50" s="138"/>
      <c r="P50" s="142">
        <f t="shared" si="9"/>
        <v>2998091</v>
      </c>
    </row>
    <row r="51" spans="1:16" s="108" customFormat="1" ht="42" customHeight="1">
      <c r="A51" s="38" t="s">
        <v>129</v>
      </c>
      <c r="B51" s="38" t="s">
        <v>130</v>
      </c>
      <c r="C51" s="38" t="s">
        <v>118</v>
      </c>
      <c r="D51" s="87" t="s">
        <v>131</v>
      </c>
      <c r="E51" s="129">
        <f t="shared" si="7"/>
        <v>1140600</v>
      </c>
      <c r="F51" s="135">
        <v>1140600</v>
      </c>
      <c r="G51" s="135">
        <v>902800</v>
      </c>
      <c r="H51" s="135">
        <v>13000</v>
      </c>
      <c r="I51" s="138"/>
      <c r="J51" s="129">
        <f t="shared" si="8"/>
        <v>0</v>
      </c>
      <c r="K51" s="138"/>
      <c r="L51" s="138"/>
      <c r="M51" s="138"/>
      <c r="N51" s="138"/>
      <c r="O51" s="138"/>
      <c r="P51" s="142">
        <f t="shared" si="9"/>
        <v>1140600</v>
      </c>
    </row>
    <row r="52" spans="1:16" s="108" customFormat="1" ht="54" customHeight="1">
      <c r="A52" s="38" t="s">
        <v>132</v>
      </c>
      <c r="B52" s="38" t="s">
        <v>133</v>
      </c>
      <c r="C52" s="38" t="s">
        <v>118</v>
      </c>
      <c r="D52" s="87" t="s">
        <v>134</v>
      </c>
      <c r="E52" s="129">
        <f t="shared" si="7"/>
        <v>730816</v>
      </c>
      <c r="F52" s="138">
        <v>730816</v>
      </c>
      <c r="G52" s="138">
        <v>599000</v>
      </c>
      <c r="H52" s="138"/>
      <c r="I52" s="138"/>
      <c r="J52" s="129">
        <f t="shared" si="8"/>
        <v>370840</v>
      </c>
      <c r="K52" s="138">
        <v>370840</v>
      </c>
      <c r="L52" s="138"/>
      <c r="M52" s="138"/>
      <c r="N52" s="138"/>
      <c r="O52" s="138">
        <v>370840</v>
      </c>
      <c r="P52" s="142">
        <f t="shared" si="9"/>
        <v>1101656</v>
      </c>
    </row>
    <row r="53" spans="1:16" s="108" customFormat="1" ht="34.5" customHeight="1">
      <c r="A53" s="45" t="s">
        <v>135</v>
      </c>
      <c r="B53" s="38" t="s">
        <v>136</v>
      </c>
      <c r="C53" s="38" t="s">
        <v>137</v>
      </c>
      <c r="D53" s="131" t="s">
        <v>138</v>
      </c>
      <c r="E53" s="129">
        <f t="shared" si="7"/>
        <v>469000</v>
      </c>
      <c r="F53" s="138">
        <v>469000</v>
      </c>
      <c r="G53" s="138">
        <v>382400</v>
      </c>
      <c r="H53" s="138"/>
      <c r="I53" s="138"/>
      <c r="J53" s="129">
        <f t="shared" si="8"/>
        <v>0</v>
      </c>
      <c r="K53" s="138"/>
      <c r="L53" s="138"/>
      <c r="M53" s="138"/>
      <c r="N53" s="138"/>
      <c r="O53" s="138"/>
      <c r="P53" s="142">
        <f t="shared" si="9"/>
        <v>469000</v>
      </c>
    </row>
    <row r="54" spans="1:16" s="113" customFormat="1" ht="36.75" customHeight="1">
      <c r="A54" s="123" t="s">
        <v>139</v>
      </c>
      <c r="B54" s="123"/>
      <c r="C54" s="123"/>
      <c r="D54" s="124" t="s">
        <v>140</v>
      </c>
      <c r="E54" s="125">
        <f>E55</f>
        <v>16770781</v>
      </c>
      <c r="F54" s="125">
        <f aca="true" t="shared" si="10" ref="F54:P54">F55</f>
        <v>16770781</v>
      </c>
      <c r="G54" s="125">
        <f t="shared" si="10"/>
        <v>11364900</v>
      </c>
      <c r="H54" s="125">
        <f t="shared" si="10"/>
        <v>741420</v>
      </c>
      <c r="I54" s="125">
        <f t="shared" si="10"/>
        <v>0</v>
      </c>
      <c r="J54" s="125">
        <f t="shared" si="10"/>
        <v>131800</v>
      </c>
      <c r="K54" s="125">
        <f t="shared" si="10"/>
        <v>0</v>
      </c>
      <c r="L54" s="125">
        <f t="shared" si="10"/>
        <v>113800</v>
      </c>
      <c r="M54" s="125">
        <f t="shared" si="10"/>
        <v>92300</v>
      </c>
      <c r="N54" s="125">
        <f t="shared" si="10"/>
        <v>0</v>
      </c>
      <c r="O54" s="125">
        <f t="shared" si="10"/>
        <v>18000</v>
      </c>
      <c r="P54" s="125">
        <f t="shared" si="10"/>
        <v>16902581</v>
      </c>
    </row>
    <row r="55" spans="1:16" s="112" customFormat="1" ht="37.5" customHeight="1">
      <c r="A55" s="126" t="s">
        <v>141</v>
      </c>
      <c r="B55" s="126"/>
      <c r="C55" s="126"/>
      <c r="D55" s="127" t="s">
        <v>140</v>
      </c>
      <c r="E55" s="128">
        <f>SUM(E56:E69)</f>
        <v>16770781</v>
      </c>
      <c r="F55" s="128">
        <f>SUM(F56:F69)</f>
        <v>16770781</v>
      </c>
      <c r="G55" s="128">
        <f aca="true" t="shared" si="11" ref="G55:P55">SUM(G56:G69)</f>
        <v>11364900</v>
      </c>
      <c r="H55" s="128">
        <f t="shared" si="11"/>
        <v>741420</v>
      </c>
      <c r="I55" s="128">
        <f t="shared" si="11"/>
        <v>0</v>
      </c>
      <c r="J55" s="128">
        <f t="shared" si="11"/>
        <v>131800</v>
      </c>
      <c r="K55" s="128">
        <f t="shared" si="11"/>
        <v>0</v>
      </c>
      <c r="L55" s="128">
        <f t="shared" si="11"/>
        <v>113800</v>
      </c>
      <c r="M55" s="128">
        <f t="shared" si="11"/>
        <v>92300</v>
      </c>
      <c r="N55" s="128">
        <f t="shared" si="11"/>
        <v>0</v>
      </c>
      <c r="O55" s="128">
        <f t="shared" si="11"/>
        <v>18000</v>
      </c>
      <c r="P55" s="128">
        <f t="shared" si="11"/>
        <v>16902581</v>
      </c>
    </row>
    <row r="56" spans="1:16" s="112" customFormat="1" ht="57.75" customHeight="1">
      <c r="A56" s="133" t="s">
        <v>142</v>
      </c>
      <c r="B56" s="133" t="s">
        <v>100</v>
      </c>
      <c r="C56" s="133" t="s">
        <v>26</v>
      </c>
      <c r="D56" s="50" t="s">
        <v>101</v>
      </c>
      <c r="E56" s="129">
        <f>F56+I56</f>
        <v>677832</v>
      </c>
      <c r="F56" s="135">
        <v>677832</v>
      </c>
      <c r="G56" s="135">
        <v>555600</v>
      </c>
      <c r="H56" s="136"/>
      <c r="I56" s="136"/>
      <c r="J56" s="143"/>
      <c r="K56" s="136"/>
      <c r="L56" s="136"/>
      <c r="M56" s="136"/>
      <c r="N56" s="136"/>
      <c r="O56" s="136"/>
      <c r="P56" s="142">
        <f>J56+E56</f>
        <v>677832</v>
      </c>
    </row>
    <row r="57" spans="1:16" s="108" customFormat="1" ht="36" customHeight="1">
      <c r="A57" s="38" t="s">
        <v>143</v>
      </c>
      <c r="B57" s="38" t="s">
        <v>144</v>
      </c>
      <c r="C57" s="38" t="s">
        <v>114</v>
      </c>
      <c r="D57" s="50" t="s">
        <v>145</v>
      </c>
      <c r="E57" s="129">
        <f>F57+I57</f>
        <v>3134206</v>
      </c>
      <c r="F57" s="138">
        <f>2988600+420+145186</f>
        <v>3134206</v>
      </c>
      <c r="G57" s="138">
        <v>2332100</v>
      </c>
      <c r="H57" s="138">
        <f>137500+420</f>
        <v>137920</v>
      </c>
      <c r="I57" s="138"/>
      <c r="J57" s="129">
        <f>L57+O57</f>
        <v>112600</v>
      </c>
      <c r="K57" s="138"/>
      <c r="L57" s="138">
        <v>112600</v>
      </c>
      <c r="M57" s="138">
        <v>92300</v>
      </c>
      <c r="N57" s="138"/>
      <c r="O57" s="138"/>
      <c r="P57" s="142">
        <f>J57+E57</f>
        <v>3246806</v>
      </c>
    </row>
    <row r="58" spans="1:16" s="108" customFormat="1" ht="36" customHeight="1">
      <c r="A58" s="38" t="s">
        <v>146</v>
      </c>
      <c r="B58" s="38" t="s">
        <v>147</v>
      </c>
      <c r="C58" s="38" t="s">
        <v>50</v>
      </c>
      <c r="D58" s="50" t="s">
        <v>148</v>
      </c>
      <c r="E58" s="129">
        <f>F58+I58</f>
        <v>50100</v>
      </c>
      <c r="F58" s="138">
        <v>50100</v>
      </c>
      <c r="G58" s="138"/>
      <c r="H58" s="138"/>
      <c r="I58" s="138"/>
      <c r="J58" s="129">
        <f aca="true" t="shared" si="12" ref="J58:J69">L58+O58</f>
        <v>0</v>
      </c>
      <c r="K58" s="138"/>
      <c r="L58" s="138"/>
      <c r="M58" s="138"/>
      <c r="N58" s="138"/>
      <c r="O58" s="138"/>
      <c r="P58" s="142">
        <f aca="true" t="shared" si="13" ref="P58:P69">J58+E58</f>
        <v>50100</v>
      </c>
    </row>
    <row r="59" spans="1:16" s="108" customFormat="1" ht="32.25" customHeight="1">
      <c r="A59" s="38" t="s">
        <v>149</v>
      </c>
      <c r="B59" s="38" t="s">
        <v>150</v>
      </c>
      <c r="C59" s="38" t="s">
        <v>151</v>
      </c>
      <c r="D59" s="50" t="s">
        <v>152</v>
      </c>
      <c r="E59" s="129">
        <f>F59+I59</f>
        <v>3519024</v>
      </c>
      <c r="F59" s="138">
        <f>3414000+105024</f>
        <v>3519024</v>
      </c>
      <c r="G59" s="138">
        <v>2701300</v>
      </c>
      <c r="H59" s="138">
        <v>96000</v>
      </c>
      <c r="I59" s="138"/>
      <c r="J59" s="129">
        <f t="shared" si="12"/>
        <v>0</v>
      </c>
      <c r="K59" s="138"/>
      <c r="L59" s="138"/>
      <c r="M59" s="138"/>
      <c r="N59" s="138"/>
      <c r="O59" s="138"/>
      <c r="P59" s="142">
        <f t="shared" si="13"/>
        <v>3519024</v>
      </c>
    </row>
    <row r="60" spans="1:16" s="108" customFormat="1" ht="32.25" customHeight="1">
      <c r="A60" s="38" t="s">
        <v>153</v>
      </c>
      <c r="B60" s="38" t="s">
        <v>154</v>
      </c>
      <c r="C60" s="38" t="s">
        <v>151</v>
      </c>
      <c r="D60" s="50" t="s">
        <v>155</v>
      </c>
      <c r="E60" s="129">
        <f aca="true" t="shared" si="14" ref="E60:E69">F60+I60</f>
        <v>265262</v>
      </c>
      <c r="F60" s="138">
        <f>227900+37362</f>
        <v>265262</v>
      </c>
      <c r="G60" s="138">
        <v>162500</v>
      </c>
      <c r="H60" s="138">
        <v>26500</v>
      </c>
      <c r="I60" s="138"/>
      <c r="J60" s="129">
        <f t="shared" si="12"/>
        <v>0</v>
      </c>
      <c r="K60" s="138"/>
      <c r="L60" s="138"/>
      <c r="M60" s="138"/>
      <c r="N60" s="138"/>
      <c r="O60" s="138"/>
      <c r="P60" s="142">
        <f t="shared" si="13"/>
        <v>265262</v>
      </c>
    </row>
    <row r="61" spans="1:16" s="108" customFormat="1" ht="41.25" customHeight="1">
      <c r="A61" s="38" t="s">
        <v>156</v>
      </c>
      <c r="B61" s="38" t="s">
        <v>157</v>
      </c>
      <c r="C61" s="38" t="s">
        <v>158</v>
      </c>
      <c r="D61" s="50" t="s">
        <v>159</v>
      </c>
      <c r="E61" s="129">
        <f t="shared" si="14"/>
        <v>6405811</v>
      </c>
      <c r="F61" s="138">
        <f>5931700+474111</f>
        <v>6405811</v>
      </c>
      <c r="G61" s="138">
        <v>4435000</v>
      </c>
      <c r="H61" s="138">
        <v>458000</v>
      </c>
      <c r="I61" s="138"/>
      <c r="J61" s="129">
        <f t="shared" si="12"/>
        <v>19200</v>
      </c>
      <c r="K61" s="138"/>
      <c r="L61" s="138">
        <v>1200</v>
      </c>
      <c r="M61" s="138"/>
      <c r="N61" s="138"/>
      <c r="O61" s="138">
        <v>18000</v>
      </c>
      <c r="P61" s="142">
        <f t="shared" si="13"/>
        <v>6425011</v>
      </c>
    </row>
    <row r="62" spans="1:16" s="108" customFormat="1" ht="37.5" customHeight="1">
      <c r="A62" s="38" t="s">
        <v>160</v>
      </c>
      <c r="B62" s="38" t="s">
        <v>161</v>
      </c>
      <c r="C62" s="38" t="s">
        <v>162</v>
      </c>
      <c r="D62" s="50" t="s">
        <v>163</v>
      </c>
      <c r="E62" s="129">
        <f t="shared" si="14"/>
        <v>1042940</v>
      </c>
      <c r="F62" s="138">
        <f>970600+70300+2040</f>
        <v>1042940</v>
      </c>
      <c r="G62" s="138">
        <v>779200</v>
      </c>
      <c r="H62" s="138"/>
      <c r="I62" s="138"/>
      <c r="J62" s="129">
        <f t="shared" si="12"/>
        <v>0</v>
      </c>
      <c r="K62" s="138"/>
      <c r="L62" s="138"/>
      <c r="M62" s="138"/>
      <c r="N62" s="138"/>
      <c r="O62" s="138"/>
      <c r="P62" s="142">
        <f t="shared" si="13"/>
        <v>1042940</v>
      </c>
    </row>
    <row r="63" spans="1:16" s="108" customFormat="1" ht="32.25" customHeight="1">
      <c r="A63" s="45" t="s">
        <v>164</v>
      </c>
      <c r="B63" s="38" t="s">
        <v>165</v>
      </c>
      <c r="C63" s="38" t="s">
        <v>162</v>
      </c>
      <c r="D63" s="50" t="s">
        <v>166</v>
      </c>
      <c r="E63" s="129">
        <f t="shared" si="14"/>
        <v>63747</v>
      </c>
      <c r="F63" s="138">
        <f>38800+24947</f>
        <v>63747</v>
      </c>
      <c r="G63" s="138"/>
      <c r="H63" s="138"/>
      <c r="I63" s="138"/>
      <c r="J63" s="129">
        <f t="shared" si="12"/>
        <v>0</v>
      </c>
      <c r="K63" s="138"/>
      <c r="L63" s="138"/>
      <c r="M63" s="138"/>
      <c r="N63" s="138"/>
      <c r="O63" s="138"/>
      <c r="P63" s="142">
        <f t="shared" si="13"/>
        <v>63747</v>
      </c>
    </row>
    <row r="64" spans="1:16" s="108" customFormat="1" ht="41.25" customHeight="1">
      <c r="A64" s="38" t="s">
        <v>167</v>
      </c>
      <c r="B64" s="38" t="s">
        <v>168</v>
      </c>
      <c r="C64" s="38" t="s">
        <v>137</v>
      </c>
      <c r="D64" s="50" t="s">
        <v>169</v>
      </c>
      <c r="E64" s="129">
        <f t="shared" si="14"/>
        <v>39580</v>
      </c>
      <c r="F64" s="138">
        <f>40000-420</f>
        <v>39580</v>
      </c>
      <c r="G64" s="138"/>
      <c r="H64" s="138"/>
      <c r="I64" s="138"/>
      <c r="J64" s="129">
        <f t="shared" si="12"/>
        <v>0</v>
      </c>
      <c r="K64" s="138"/>
      <c r="L64" s="138"/>
      <c r="M64" s="138"/>
      <c r="N64" s="138"/>
      <c r="O64" s="138"/>
      <c r="P64" s="142">
        <f t="shared" si="13"/>
        <v>39580</v>
      </c>
    </row>
    <row r="65" spans="1:16" s="108" customFormat="1" ht="41.25" customHeight="1">
      <c r="A65" s="38" t="s">
        <v>170</v>
      </c>
      <c r="B65" s="38" t="s">
        <v>171</v>
      </c>
      <c r="C65" s="38" t="s">
        <v>137</v>
      </c>
      <c r="D65" s="50" t="s">
        <v>172</v>
      </c>
      <c r="E65" s="129">
        <f t="shared" si="14"/>
        <v>10000</v>
      </c>
      <c r="F65" s="138">
        <v>10000</v>
      </c>
      <c r="G65" s="138"/>
      <c r="H65" s="138"/>
      <c r="I65" s="138"/>
      <c r="J65" s="129">
        <f t="shared" si="12"/>
        <v>0</v>
      </c>
      <c r="K65" s="138"/>
      <c r="L65" s="138"/>
      <c r="M65" s="138"/>
      <c r="N65" s="138"/>
      <c r="O65" s="138"/>
      <c r="P65" s="142">
        <f t="shared" si="13"/>
        <v>10000</v>
      </c>
    </row>
    <row r="66" spans="1:16" s="108" customFormat="1" ht="41.25" customHeight="1">
      <c r="A66" s="38" t="s">
        <v>173</v>
      </c>
      <c r="B66" s="38" t="s">
        <v>174</v>
      </c>
      <c r="C66" s="38" t="s">
        <v>137</v>
      </c>
      <c r="D66" s="50" t="s">
        <v>175</v>
      </c>
      <c r="E66" s="129">
        <f t="shared" si="14"/>
        <v>710200</v>
      </c>
      <c r="F66" s="138">
        <v>710200</v>
      </c>
      <c r="G66" s="138"/>
      <c r="H66" s="138"/>
      <c r="I66" s="138"/>
      <c r="J66" s="129">
        <f t="shared" si="12"/>
        <v>0</v>
      </c>
      <c r="K66" s="138"/>
      <c r="L66" s="138"/>
      <c r="M66" s="138"/>
      <c r="N66" s="138"/>
      <c r="O66" s="138"/>
      <c r="P66" s="142">
        <f t="shared" si="13"/>
        <v>710200</v>
      </c>
    </row>
    <row r="67" spans="1:16" s="108" customFormat="1" ht="34.5" customHeight="1">
      <c r="A67" s="38" t="s">
        <v>176</v>
      </c>
      <c r="B67" s="38" t="s">
        <v>177</v>
      </c>
      <c r="C67" s="38" t="s">
        <v>137</v>
      </c>
      <c r="D67" s="50" t="s">
        <v>178</v>
      </c>
      <c r="E67" s="129">
        <f t="shared" si="14"/>
        <v>593179</v>
      </c>
      <c r="F67" s="138">
        <f>537200+55979</f>
        <v>593179</v>
      </c>
      <c r="G67" s="138">
        <v>399200</v>
      </c>
      <c r="H67" s="138">
        <v>23000</v>
      </c>
      <c r="I67" s="138"/>
      <c r="J67" s="129">
        <f t="shared" si="12"/>
        <v>0</v>
      </c>
      <c r="K67" s="138"/>
      <c r="L67" s="138"/>
      <c r="M67" s="138"/>
      <c r="N67" s="138"/>
      <c r="O67" s="138"/>
      <c r="P67" s="142">
        <f t="shared" si="13"/>
        <v>593179</v>
      </c>
    </row>
    <row r="68" spans="1:16" s="108" customFormat="1" ht="63" customHeight="1">
      <c r="A68" s="38" t="s">
        <v>179</v>
      </c>
      <c r="B68" s="38" t="s">
        <v>180</v>
      </c>
      <c r="C68" s="38" t="s">
        <v>137</v>
      </c>
      <c r="D68" s="50" t="s">
        <v>181</v>
      </c>
      <c r="E68" s="129">
        <f t="shared" si="14"/>
        <v>13000</v>
      </c>
      <c r="F68" s="138">
        <v>13000</v>
      </c>
      <c r="G68" s="138"/>
      <c r="H68" s="138"/>
      <c r="I68" s="138"/>
      <c r="J68" s="129">
        <f t="shared" si="12"/>
        <v>0</v>
      </c>
      <c r="K68" s="138"/>
      <c r="L68" s="138"/>
      <c r="M68" s="138"/>
      <c r="N68" s="138"/>
      <c r="O68" s="138"/>
      <c r="P68" s="142">
        <f t="shared" si="13"/>
        <v>13000</v>
      </c>
    </row>
    <row r="69" spans="1:16" s="108" customFormat="1" ht="53.25" customHeight="1">
      <c r="A69" s="38" t="s">
        <v>182</v>
      </c>
      <c r="B69" s="38" t="s">
        <v>183</v>
      </c>
      <c r="C69" s="38" t="s">
        <v>137</v>
      </c>
      <c r="D69" s="50" t="s">
        <v>184</v>
      </c>
      <c r="E69" s="129">
        <f t="shared" si="14"/>
        <v>245900</v>
      </c>
      <c r="F69" s="138">
        <v>245900</v>
      </c>
      <c r="G69" s="138"/>
      <c r="H69" s="138"/>
      <c r="I69" s="138"/>
      <c r="J69" s="129">
        <f t="shared" si="12"/>
        <v>0</v>
      </c>
      <c r="K69" s="138"/>
      <c r="L69" s="138"/>
      <c r="M69" s="138"/>
      <c r="N69" s="138"/>
      <c r="O69" s="138"/>
      <c r="P69" s="142">
        <f t="shared" si="13"/>
        <v>245900</v>
      </c>
    </row>
    <row r="70" spans="1:16" s="109" customFormat="1" ht="35.25" customHeight="1">
      <c r="A70" s="123" t="s">
        <v>185</v>
      </c>
      <c r="B70" s="123"/>
      <c r="C70" s="123"/>
      <c r="D70" s="124" t="s">
        <v>186</v>
      </c>
      <c r="E70" s="125">
        <f>E71</f>
        <v>3331700</v>
      </c>
      <c r="F70" s="125">
        <f aca="true" t="shared" si="15" ref="F70:P70">F71</f>
        <v>1693000</v>
      </c>
      <c r="G70" s="125">
        <f t="shared" si="15"/>
        <v>1376300</v>
      </c>
      <c r="H70" s="125">
        <f t="shared" si="15"/>
        <v>0</v>
      </c>
      <c r="I70" s="125">
        <f t="shared" si="15"/>
        <v>0</v>
      </c>
      <c r="J70" s="125">
        <f t="shared" si="15"/>
        <v>3461000</v>
      </c>
      <c r="K70" s="125">
        <f t="shared" si="15"/>
        <v>1200624</v>
      </c>
      <c r="L70" s="125">
        <f t="shared" si="15"/>
        <v>0</v>
      </c>
      <c r="M70" s="125">
        <f t="shared" si="15"/>
        <v>0</v>
      </c>
      <c r="N70" s="125">
        <f t="shared" si="15"/>
        <v>0</v>
      </c>
      <c r="O70" s="125">
        <f t="shared" si="15"/>
        <v>3461000</v>
      </c>
      <c r="P70" s="125">
        <f t="shared" si="15"/>
        <v>6792700</v>
      </c>
    </row>
    <row r="71" spans="1:16" s="110" customFormat="1" ht="35.25" customHeight="1">
      <c r="A71" s="126" t="s">
        <v>187</v>
      </c>
      <c r="B71" s="126"/>
      <c r="C71" s="126"/>
      <c r="D71" s="127" t="s">
        <v>186</v>
      </c>
      <c r="E71" s="128">
        <f>SUM(E72:E76)</f>
        <v>3331700</v>
      </c>
      <c r="F71" s="128">
        <f aca="true" t="shared" si="16" ref="F71:P71">SUM(F72:F76)</f>
        <v>1693000</v>
      </c>
      <c r="G71" s="128">
        <f t="shared" si="16"/>
        <v>1376300</v>
      </c>
      <c r="H71" s="128">
        <f t="shared" si="16"/>
        <v>0</v>
      </c>
      <c r="I71" s="128">
        <f t="shared" si="16"/>
        <v>0</v>
      </c>
      <c r="J71" s="128">
        <f t="shared" si="16"/>
        <v>3461000</v>
      </c>
      <c r="K71" s="128">
        <f t="shared" si="16"/>
        <v>1200624</v>
      </c>
      <c r="L71" s="128">
        <f t="shared" si="16"/>
        <v>0</v>
      </c>
      <c r="M71" s="128">
        <f t="shared" si="16"/>
        <v>0</v>
      </c>
      <c r="N71" s="128">
        <f t="shared" si="16"/>
        <v>0</v>
      </c>
      <c r="O71" s="128">
        <f t="shared" si="16"/>
        <v>3461000</v>
      </c>
      <c r="P71" s="128">
        <f t="shared" si="16"/>
        <v>6792700</v>
      </c>
    </row>
    <row r="72" spans="1:16" s="112" customFormat="1" ht="39.75" customHeight="1">
      <c r="A72" s="38" t="s">
        <v>188</v>
      </c>
      <c r="B72" s="38" t="s">
        <v>100</v>
      </c>
      <c r="C72" s="38" t="s">
        <v>26</v>
      </c>
      <c r="D72" s="50" t="s">
        <v>101</v>
      </c>
      <c r="E72" s="129">
        <f>F72+I72</f>
        <v>1693000</v>
      </c>
      <c r="F72" s="138">
        <v>1693000</v>
      </c>
      <c r="G72" s="138">
        <v>1376300</v>
      </c>
      <c r="H72" s="138"/>
      <c r="I72" s="138"/>
      <c r="J72" s="129">
        <f>L72+O72</f>
        <v>0</v>
      </c>
      <c r="K72" s="138"/>
      <c r="L72" s="138"/>
      <c r="M72" s="138"/>
      <c r="N72" s="138"/>
      <c r="O72" s="138"/>
      <c r="P72" s="142">
        <f>J72+E72</f>
        <v>1693000</v>
      </c>
    </row>
    <row r="73" spans="1:16" s="112" customFormat="1" ht="36" customHeight="1">
      <c r="A73" s="38" t="s">
        <v>189</v>
      </c>
      <c r="B73" s="38" t="s">
        <v>190</v>
      </c>
      <c r="C73" s="38" t="s">
        <v>30</v>
      </c>
      <c r="D73" s="50" t="s">
        <v>191</v>
      </c>
      <c r="E73" s="129">
        <f>1800000-70300-50000-41000</f>
        <v>1638700</v>
      </c>
      <c r="F73" s="138"/>
      <c r="G73" s="138"/>
      <c r="H73" s="138"/>
      <c r="I73" s="138"/>
      <c r="J73" s="129">
        <f>L73+O73</f>
        <v>0</v>
      </c>
      <c r="K73" s="138">
        <f>952356-500000-126600-207562-63000-40246-14948</f>
        <v>0</v>
      </c>
      <c r="L73" s="138"/>
      <c r="M73" s="138"/>
      <c r="N73" s="138"/>
      <c r="O73" s="138">
        <f>952356-500000-126600-207562-63000-40246-14948</f>
        <v>0</v>
      </c>
      <c r="P73" s="142">
        <f>J73+E73</f>
        <v>1638700</v>
      </c>
    </row>
    <row r="74" spans="1:16" s="112" customFormat="1" ht="36.75" customHeight="1">
      <c r="A74" s="38" t="s">
        <v>192</v>
      </c>
      <c r="B74" s="38" t="s">
        <v>193</v>
      </c>
      <c r="C74" s="38" t="s">
        <v>29</v>
      </c>
      <c r="D74" s="50" t="s">
        <v>194</v>
      </c>
      <c r="E74" s="129">
        <f>F74+I74</f>
        <v>0</v>
      </c>
      <c r="F74" s="138"/>
      <c r="G74" s="138"/>
      <c r="H74" s="138"/>
      <c r="I74" s="138"/>
      <c r="J74" s="129">
        <f>L74+O74</f>
        <v>3461000</v>
      </c>
      <c r="K74" s="138">
        <v>1200624</v>
      </c>
      <c r="L74" s="138"/>
      <c r="M74" s="138"/>
      <c r="N74" s="138"/>
      <c r="O74" s="138">
        <f>1200624+2260376</f>
        <v>3461000</v>
      </c>
      <c r="P74" s="142">
        <f>J74+E74</f>
        <v>3461000</v>
      </c>
    </row>
    <row r="75" spans="1:16" s="112" customFormat="1" ht="36.75" customHeight="1">
      <c r="A75" s="38"/>
      <c r="B75" s="38"/>
      <c r="C75" s="38"/>
      <c r="D75" s="50"/>
      <c r="E75" s="129">
        <f>F75+I75</f>
        <v>0</v>
      </c>
      <c r="F75" s="138"/>
      <c r="G75" s="138"/>
      <c r="H75" s="138"/>
      <c r="I75" s="138"/>
      <c r="J75" s="129">
        <f>L75+O75</f>
        <v>0</v>
      </c>
      <c r="K75" s="138"/>
      <c r="L75" s="138"/>
      <c r="M75" s="138"/>
      <c r="N75" s="138"/>
      <c r="O75" s="138"/>
      <c r="P75" s="142">
        <f>J75+E75</f>
        <v>0</v>
      </c>
    </row>
    <row r="76" spans="1:16" s="108" customFormat="1" ht="41.25" customHeight="1">
      <c r="A76" s="38"/>
      <c r="B76" s="38"/>
      <c r="C76" s="38"/>
      <c r="D76" s="87"/>
      <c r="E76" s="129">
        <f>F76+I76</f>
        <v>0</v>
      </c>
      <c r="F76" s="138"/>
      <c r="G76" s="138"/>
      <c r="H76" s="138"/>
      <c r="I76" s="138"/>
      <c r="J76" s="129">
        <f>L76+O76</f>
        <v>0</v>
      </c>
      <c r="K76" s="138"/>
      <c r="L76" s="138"/>
      <c r="M76" s="138"/>
      <c r="N76" s="138"/>
      <c r="O76" s="138"/>
      <c r="P76" s="142">
        <f>J76+E76</f>
        <v>0</v>
      </c>
    </row>
    <row r="77" spans="1:16" s="108" customFormat="1" ht="31.5" customHeight="1">
      <c r="A77" s="144" t="s">
        <v>5</v>
      </c>
      <c r="B77" s="144" t="s">
        <v>5</v>
      </c>
      <c r="C77" s="144" t="s">
        <v>5</v>
      </c>
      <c r="D77" s="144" t="s">
        <v>195</v>
      </c>
      <c r="E77" s="145">
        <f aca="true" t="shared" si="17" ref="E77:P77">E16+E40+E54+E70</f>
        <v>252171307</v>
      </c>
      <c r="F77" s="145">
        <f t="shared" si="17"/>
        <v>250532607</v>
      </c>
      <c r="G77" s="145">
        <f t="shared" si="17"/>
        <v>168316222</v>
      </c>
      <c r="H77" s="145">
        <f t="shared" si="17"/>
        <v>9336820</v>
      </c>
      <c r="I77" s="145">
        <f t="shared" si="17"/>
        <v>0</v>
      </c>
      <c r="J77" s="145">
        <f t="shared" si="17"/>
        <v>10622520</v>
      </c>
      <c r="K77" s="145">
        <f t="shared" si="17"/>
        <v>7697144</v>
      </c>
      <c r="L77" s="145">
        <f t="shared" si="17"/>
        <v>647000</v>
      </c>
      <c r="M77" s="145">
        <f t="shared" si="17"/>
        <v>92300</v>
      </c>
      <c r="N77" s="145">
        <f t="shared" si="17"/>
        <v>0</v>
      </c>
      <c r="O77" s="145">
        <f t="shared" si="17"/>
        <v>9975520</v>
      </c>
      <c r="P77" s="145">
        <f t="shared" si="17"/>
        <v>262793827</v>
      </c>
    </row>
    <row r="79" spans="1:16" s="114" customFormat="1" ht="52.5" customHeight="1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</row>
    <row r="82" spans="1:16" s="115" customFormat="1" ht="20.25">
      <c r="A82" s="146"/>
      <c r="B82" s="147"/>
      <c r="C82" s="147"/>
      <c r="D82" s="148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>
        <f>'[1]додаток1'!F73+'[1]Додаток 2'!F12-'[1]Додаток 3'!O120</f>
        <v>0</v>
      </c>
      <c r="P82" s="149"/>
    </row>
  </sheetData>
  <sheetProtection/>
  <mergeCells count="30">
    <mergeCell ref="M12:N12"/>
    <mergeCell ref="J12:J14"/>
    <mergeCell ref="K12:K14"/>
    <mergeCell ref="L12:L14"/>
    <mergeCell ref="M1:P1"/>
    <mergeCell ref="M2:P2"/>
    <mergeCell ref="M3:P3"/>
    <mergeCell ref="M4:P4"/>
    <mergeCell ref="L5:P5"/>
    <mergeCell ref="L6:P6"/>
    <mergeCell ref="F12:F14"/>
    <mergeCell ref="G13:G14"/>
    <mergeCell ref="H13:H14"/>
    <mergeCell ref="I12:I14"/>
    <mergeCell ref="B7:P7"/>
    <mergeCell ref="A8:B8"/>
    <mergeCell ref="A9:B9"/>
    <mergeCell ref="E11:I11"/>
    <mergeCell ref="J11:O11"/>
    <mergeCell ref="G12:H12"/>
    <mergeCell ref="M13:M14"/>
    <mergeCell ref="N13:N14"/>
    <mergeCell ref="O12:O14"/>
    <mergeCell ref="P11:P14"/>
    <mergeCell ref="A79:P79"/>
    <mergeCell ref="A11:A14"/>
    <mergeCell ref="B11:B14"/>
    <mergeCell ref="C11:C14"/>
    <mergeCell ref="D11:D14"/>
    <mergeCell ref="E12:E14"/>
  </mergeCells>
  <printOptions/>
  <pageMargins left="0.2755905511811024" right="0.1968503937007874" top="0.59" bottom="0.41" header="0.15748031496062992" footer="0"/>
  <pageSetup fitToHeight="10" fitToWidth="1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22"/>
  <sheetViews>
    <sheetView showZeros="0" zoomScale="80" zoomScaleNormal="80" zoomScalePageLayoutView="0" workbookViewId="0" topLeftCell="A1">
      <selection activeCell="N19" sqref="N19"/>
    </sheetView>
  </sheetViews>
  <sheetFormatPr defaultColWidth="8.875" defaultRowHeight="12.75"/>
  <cols>
    <col min="1" max="16384" width="8.875" style="16" customWidth="1"/>
  </cols>
  <sheetData>
    <row r="3" ht="29.25" customHeight="1"/>
    <row r="5" ht="27" customHeight="1"/>
    <row r="6" ht="27" customHeight="1"/>
    <row r="11" s="3" customFormat="1" ht="23.25" customHeight="1">
      <c r="A11" s="102"/>
    </row>
    <row r="12" s="3" customFormat="1" ht="18.75" customHeight="1">
      <c r="A12" s="102"/>
    </row>
    <row r="13" s="3" customFormat="1" ht="13.5" customHeight="1">
      <c r="A13" s="102"/>
    </row>
    <row r="14" s="3" customFormat="1" ht="96" customHeight="1">
      <c r="A14" s="102"/>
    </row>
    <row r="15" s="3" customFormat="1" ht="14.25" customHeight="1">
      <c r="A15" s="102"/>
    </row>
    <row r="16" spans="1:3" ht="19.5" customHeight="1">
      <c r="A16" s="103"/>
      <c r="C16" s="101"/>
    </row>
    <row r="17" spans="1:3" ht="19.5" customHeight="1">
      <c r="A17" s="103"/>
      <c r="C17" s="101"/>
    </row>
    <row r="18" spans="1:3" ht="19.5" customHeight="1">
      <c r="A18" s="103"/>
      <c r="C18" s="101"/>
    </row>
    <row r="19" s="99" customFormat="1" ht="19.5" customHeight="1">
      <c r="A19" s="104"/>
    </row>
    <row r="20" ht="19.5" customHeight="1">
      <c r="A20" s="103"/>
    </row>
    <row r="21" ht="19.5" customHeight="1">
      <c r="A21" s="103"/>
    </row>
    <row r="22" ht="19.5" customHeight="1">
      <c r="A22" s="103"/>
    </row>
    <row r="23" s="100" customFormat="1" ht="20.25" customHeight="1"/>
    <row r="27" ht="23.25" customHeight="1"/>
  </sheetData>
  <sheetProtection/>
  <printOptions/>
  <pageMargins left="0.51" right="0.27" top="0.65" bottom="0.23999999999999996" header="0" footer="0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O20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9.125" style="3" bestFit="1" customWidth="1"/>
    <col min="2" max="16384" width="9.125" style="3" customWidth="1"/>
  </cols>
  <sheetData>
    <row r="3" ht="31.5" customHeight="1"/>
    <row r="4" ht="16.5" customHeight="1">
      <c r="A4" s="98"/>
    </row>
    <row r="5" ht="15.75" customHeight="1" hidden="1">
      <c r="A5" s="98"/>
    </row>
    <row r="6" s="89" customFormat="1" ht="30" customHeight="1"/>
    <row r="7" s="89" customFormat="1" ht="15.75" customHeight="1"/>
    <row r="8" s="89" customFormat="1" ht="15.75" customHeight="1"/>
    <row r="9" s="89" customFormat="1" ht="15.75" customHeight="1"/>
    <row r="10" s="89" customFormat="1" ht="15.75" customHeight="1"/>
    <row r="11" s="90" customFormat="1" ht="15.75" customHeight="1"/>
    <row r="12" s="91" customFormat="1" ht="33.75" customHeight="1"/>
    <row r="13" s="92" customFormat="1" ht="15.75" customHeight="1"/>
    <row r="14" s="93" customFormat="1" ht="15.75" customHeight="1"/>
    <row r="15" s="94" customFormat="1" ht="15.75" customHeight="1"/>
    <row r="16" s="7" customFormat="1" ht="24" customHeight="1"/>
    <row r="17" s="90" customFormat="1" ht="24" customHeight="1"/>
    <row r="18" s="7" customFormat="1" ht="26.25" customHeight="1"/>
    <row r="19" s="90" customFormat="1" ht="24" customHeight="1"/>
    <row r="20" s="7" customFormat="1" ht="49.5" customHeight="1">
      <c r="IO20" s="7">
        <f>SUM(A20:IN20)</f>
        <v>0</v>
      </c>
    </row>
    <row r="21" s="90" customFormat="1" ht="25.5" customHeight="1"/>
    <row r="22" s="7" customFormat="1" ht="33.75" customHeight="1"/>
    <row r="23" s="90" customFormat="1" ht="24" customHeight="1"/>
    <row r="24" s="7" customFormat="1" ht="41.25" customHeight="1"/>
    <row r="25" s="90" customFormat="1" ht="24.75" customHeight="1"/>
    <row r="26" s="150" customFormat="1" ht="19.5" customHeight="1"/>
    <row r="27" s="90" customFormat="1" ht="20.25" customHeight="1"/>
    <row r="28" s="7" customFormat="1" ht="42.75" customHeight="1"/>
    <row r="29" s="90" customFormat="1" ht="20.25" customHeight="1"/>
    <row r="30" s="90" customFormat="1" ht="20.25" customHeight="1"/>
    <row r="31" s="7" customFormat="1" ht="22.5" customHeight="1"/>
    <row r="32" s="90" customFormat="1" ht="22.5" customHeight="1"/>
    <row r="33" s="90" customFormat="1" ht="22.5" customHeight="1" hidden="1"/>
    <row r="34" s="90" customFormat="1" ht="22.5" customHeight="1" hidden="1"/>
    <row r="35" s="90" customFormat="1" ht="22.5" customHeight="1" hidden="1"/>
    <row r="36" s="7" customFormat="1" ht="22.5" customHeight="1"/>
    <row r="37" s="7" customFormat="1" ht="22.5" customHeight="1"/>
    <row r="38" s="7" customFormat="1" ht="22.5" customHeight="1"/>
    <row r="39" s="90" customFormat="1" ht="15.75" customHeight="1"/>
    <row r="40" s="89" customFormat="1" ht="15.75" customHeight="1"/>
    <row r="41" s="90" customFormat="1" ht="15.75"/>
    <row r="42" s="95" customFormat="1" ht="78.75" customHeight="1"/>
    <row r="43" s="96" customFormat="1" ht="15.75"/>
    <row r="44" s="90" customFormat="1" ht="15.75"/>
    <row r="45" s="7" customFormat="1" ht="15.75"/>
    <row r="46" s="90" customFormat="1" ht="15.75"/>
    <row r="47" s="90" customFormat="1" ht="15.75"/>
    <row r="48" s="7" customFormat="1" ht="15.75"/>
    <row r="49" s="90" customFormat="1" ht="15.75"/>
    <row r="50" s="90" customFormat="1" ht="15.75" customHeight="1"/>
    <row r="51" s="90" customFormat="1" ht="15.75"/>
    <row r="52" s="90" customFormat="1" ht="15.75"/>
    <row r="53" s="90" customFormat="1" ht="15.75"/>
    <row r="54" s="7" customFormat="1" ht="15.75"/>
    <row r="55" s="90" customFormat="1" ht="15.75"/>
    <row r="56" s="90" customFormat="1" ht="15.75"/>
    <row r="57" s="90" customFormat="1" ht="15.75"/>
    <row r="58" s="90" customFormat="1" ht="15.75"/>
    <row r="59" s="90" customFormat="1" ht="15.75"/>
    <row r="60" s="90" customFormat="1" ht="15.75"/>
    <row r="61" s="90" customFormat="1" ht="15.75"/>
    <row r="62" s="90" customFormat="1" ht="15.75"/>
    <row r="63" s="90" customFormat="1" ht="15.75"/>
    <row r="64" s="90" customFormat="1" ht="15.75"/>
    <row r="65" s="90" customFormat="1" ht="15.75"/>
    <row r="66" s="90" customFormat="1" ht="15.75"/>
    <row r="67" s="90" customFormat="1" ht="15.75"/>
    <row r="68" s="90" customFormat="1" ht="15.75"/>
    <row r="69" s="90" customFormat="1" ht="15.75"/>
    <row r="70" s="90" customFormat="1" ht="15.75"/>
    <row r="71" s="90" customFormat="1" ht="15.75"/>
  </sheetData>
  <sheetProtection/>
  <printOptions/>
  <pageMargins left="0.75" right="0.32" top="0.393700787401575" bottom="0.23999999999999996" header="0" footer="0"/>
  <pageSetup fitToHeight="2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zoomScale="70" zoomScaleNormal="70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2" sqref="D22"/>
    </sheetView>
  </sheetViews>
  <sheetFormatPr defaultColWidth="8.875" defaultRowHeight="12.75"/>
  <cols>
    <col min="1" max="1" width="17.125" style="79" customWidth="1"/>
    <col min="2" max="2" width="16.25390625" style="79" customWidth="1"/>
    <col min="3" max="3" width="16.125" style="79" customWidth="1"/>
    <col min="4" max="4" width="83.375" style="80" customWidth="1"/>
    <col min="5" max="5" width="92.875" style="81" customWidth="1"/>
    <col min="6" max="6" width="18.125" style="81" customWidth="1"/>
    <col min="7" max="8" width="16.375" style="81" customWidth="1"/>
    <col min="9" max="9" width="21.00390625" style="81" customWidth="1"/>
    <col min="10" max="10" width="20.25390625" style="81" customWidth="1"/>
    <col min="11" max="11" width="15.375" style="13" customWidth="1"/>
    <col min="12" max="12" width="14.125" style="13" customWidth="1"/>
    <col min="13" max="13" width="11.625" style="13" customWidth="1"/>
    <col min="14" max="14" width="8.875" style="13" customWidth="1"/>
    <col min="15" max="15" width="11.25390625" style="13" bestFit="1" customWidth="1"/>
    <col min="16" max="16" width="10.625" style="13" customWidth="1"/>
    <col min="17" max="17" width="11.00390625" style="13" customWidth="1"/>
    <col min="18" max="18" width="12.875" style="13" customWidth="1"/>
    <col min="19" max="19" width="14.375" style="13" customWidth="1"/>
    <col min="20" max="16384" width="8.875" style="13" customWidth="1"/>
  </cols>
  <sheetData>
    <row r="1" spans="1:10" s="8" customFormat="1" ht="20.25">
      <c r="A1" s="82"/>
      <c r="B1" s="82"/>
      <c r="C1" s="82"/>
      <c r="D1" s="83"/>
      <c r="E1" s="84"/>
      <c r="F1" s="84"/>
      <c r="G1" s="84"/>
      <c r="H1" s="84"/>
      <c r="I1" s="84"/>
      <c r="J1" s="84"/>
    </row>
    <row r="2" spans="1:10" s="8" customFormat="1" ht="20.25">
      <c r="A2" s="82"/>
      <c r="B2" s="82"/>
      <c r="C2" s="82"/>
      <c r="D2" s="83"/>
      <c r="E2" s="84"/>
      <c r="F2" s="84"/>
      <c r="G2" s="84"/>
      <c r="H2" s="84"/>
      <c r="I2" s="84"/>
      <c r="J2" s="84"/>
    </row>
    <row r="3" spans="1:10" s="8" customFormat="1" ht="20.25">
      <c r="A3" s="82"/>
      <c r="B3" s="82"/>
      <c r="C3" s="82"/>
      <c r="D3" s="83"/>
      <c r="E3" s="84"/>
      <c r="F3" s="84"/>
      <c r="G3" s="84"/>
      <c r="H3" s="84"/>
      <c r="I3" s="84"/>
      <c r="J3" s="84"/>
    </row>
    <row r="4" spans="1:10" s="8" customFormat="1" ht="20.25">
      <c r="A4" s="82"/>
      <c r="B4" s="82"/>
      <c r="C4" s="82"/>
      <c r="D4" s="83"/>
      <c r="E4" s="84"/>
      <c r="F4" s="84"/>
      <c r="G4" s="84"/>
      <c r="H4" s="84"/>
      <c r="I4" s="84"/>
      <c r="J4" s="84"/>
    </row>
    <row r="5" spans="1:10" s="8" customFormat="1" ht="20.25">
      <c r="A5" s="82"/>
      <c r="B5" s="82"/>
      <c r="C5" s="82"/>
      <c r="D5" s="83"/>
      <c r="E5" s="84"/>
      <c r="F5" s="84"/>
      <c r="G5" s="84"/>
      <c r="H5" s="84"/>
      <c r="I5" s="84"/>
      <c r="J5" s="84"/>
    </row>
    <row r="6" spans="1:10" s="8" customFormat="1" ht="20.25">
      <c r="A6" s="82"/>
      <c r="B6" s="82"/>
      <c r="C6" s="82"/>
      <c r="D6" s="83"/>
      <c r="E6" s="84"/>
      <c r="F6" s="84"/>
      <c r="G6" s="84"/>
      <c r="H6" s="84"/>
      <c r="I6" s="84"/>
      <c r="J6" s="84"/>
    </row>
    <row r="7" spans="1:10" s="8" customFormat="1" ht="20.25">
      <c r="A7" s="82"/>
      <c r="B7" s="82"/>
      <c r="C7" s="82"/>
      <c r="D7" s="83"/>
      <c r="E7" s="84"/>
      <c r="F7" s="84"/>
      <c r="G7" s="84"/>
      <c r="H7" s="84"/>
      <c r="I7" s="84"/>
      <c r="J7" s="84"/>
    </row>
    <row r="8" spans="1:10" s="8" customFormat="1" ht="20.25">
      <c r="A8" s="82"/>
      <c r="B8" s="82"/>
      <c r="C8" s="82"/>
      <c r="D8" s="83"/>
      <c r="E8" s="84"/>
      <c r="F8" s="84"/>
      <c r="G8" s="84"/>
      <c r="H8" s="84"/>
      <c r="I8" s="84"/>
      <c r="J8" s="84"/>
    </row>
    <row r="9" spans="1:10" s="8" customFormat="1" ht="20.25">
      <c r="A9" s="82"/>
      <c r="B9" s="82"/>
      <c r="C9" s="82"/>
      <c r="D9" s="83"/>
      <c r="E9" s="84"/>
      <c r="F9" s="84"/>
      <c r="G9" s="84"/>
      <c r="H9" s="84"/>
      <c r="I9" s="84"/>
      <c r="J9" s="84"/>
    </row>
    <row r="10" spans="1:10" s="8" customFormat="1" ht="20.25">
      <c r="A10" s="82"/>
      <c r="B10" s="82"/>
      <c r="C10" s="82"/>
      <c r="D10" s="83"/>
      <c r="E10" s="84"/>
      <c r="F10" s="84"/>
      <c r="G10" s="84"/>
      <c r="H10" s="84"/>
      <c r="I10" s="84"/>
      <c r="J10" s="84"/>
    </row>
    <row r="11" spans="1:10" s="8" customFormat="1" ht="20.25">
      <c r="A11" s="82"/>
      <c r="B11" s="82"/>
      <c r="C11" s="82"/>
      <c r="D11" s="83"/>
      <c r="E11" s="84"/>
      <c r="F11" s="84"/>
      <c r="G11" s="84"/>
      <c r="H11" s="84"/>
      <c r="I11" s="84"/>
      <c r="J11" s="84"/>
    </row>
    <row r="12" spans="1:10" s="8" customFormat="1" ht="20.25">
      <c r="A12" s="82"/>
      <c r="B12" s="82"/>
      <c r="C12" s="82"/>
      <c r="D12" s="83"/>
      <c r="E12" s="84"/>
      <c r="F12" s="84"/>
      <c r="G12" s="84"/>
      <c r="H12" s="84"/>
      <c r="I12" s="84"/>
      <c r="J12" s="84"/>
    </row>
  </sheetData>
  <sheetProtection/>
  <printOptions/>
  <pageMargins left="0.4724409448818898" right="0.22999999999999998" top="0.51" bottom="0.36" header="0.11811023622047245" footer="0"/>
  <pageSetup fitToHeight="1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showZeros="0" zoomScale="70" zoomScaleNormal="70" zoomScalePageLayoutView="0" workbookViewId="0" topLeftCell="A1">
      <selection activeCell="H16" sqref="H16:H37"/>
    </sheetView>
  </sheetViews>
  <sheetFormatPr defaultColWidth="8.875" defaultRowHeight="12.75"/>
  <cols>
    <col min="1" max="1" width="14.375" style="10" customWidth="1"/>
    <col min="2" max="2" width="13.375" style="11" customWidth="1"/>
    <col min="3" max="3" width="12.75390625" style="11" customWidth="1"/>
    <col min="4" max="4" width="51.375" style="12" customWidth="1"/>
    <col min="5" max="5" width="76.00390625" style="13" customWidth="1"/>
    <col min="6" max="6" width="24.125" style="14" customWidth="1"/>
    <col min="7" max="7" width="14.375" style="13" customWidth="1"/>
    <col min="8" max="8" width="13.75390625" style="15" customWidth="1"/>
    <col min="9" max="9" width="13.25390625" style="13" customWidth="1"/>
    <col min="10" max="10" width="13.375" style="13" customWidth="1"/>
    <col min="11" max="16384" width="8.875" style="13" customWidth="1"/>
  </cols>
  <sheetData>
    <row r="1" spans="6:10" ht="18.75">
      <c r="F1" s="186" t="s">
        <v>198</v>
      </c>
      <c r="G1" s="186"/>
      <c r="H1" s="186"/>
      <c r="I1" s="186"/>
      <c r="J1" s="186"/>
    </row>
    <row r="2" spans="1:10" ht="18.75">
      <c r="A2" s="16"/>
      <c r="F2" s="178" t="s">
        <v>246</v>
      </c>
      <c r="G2" s="178"/>
      <c r="H2" s="178"/>
      <c r="I2" s="178"/>
      <c r="J2" s="178"/>
    </row>
    <row r="3" spans="6:10" ht="19.5" customHeight="1">
      <c r="F3" s="187" t="s">
        <v>245</v>
      </c>
      <c r="G3" s="187"/>
      <c r="H3" s="187"/>
      <c r="I3" s="187"/>
      <c r="J3" s="187"/>
    </row>
    <row r="4" spans="6:10" ht="20.25" customHeight="1">
      <c r="F4" s="187"/>
      <c r="G4" s="187"/>
      <c r="H4" s="187"/>
      <c r="I4" s="187"/>
      <c r="J4" s="187"/>
    </row>
    <row r="5" spans="6:10" ht="17.25" customHeight="1">
      <c r="F5" s="178"/>
      <c r="G5" s="178"/>
      <c r="H5" s="178"/>
      <c r="I5" s="178"/>
      <c r="J5" s="178"/>
    </row>
    <row r="6" spans="1:10" s="1" customFormat="1" ht="19.5">
      <c r="A6" s="17"/>
      <c r="B6" s="18"/>
      <c r="C6" s="18"/>
      <c r="D6" s="19"/>
      <c r="E6" s="20"/>
      <c r="F6" s="21"/>
      <c r="G6" s="20"/>
      <c r="H6" s="178"/>
      <c r="I6" s="178"/>
      <c r="J6" s="178"/>
    </row>
    <row r="7" spans="1:10" s="1" customFormat="1" ht="21" customHeight="1">
      <c r="A7" s="17"/>
      <c r="B7" s="177" t="s">
        <v>199</v>
      </c>
      <c r="C7" s="177"/>
      <c r="D7" s="177"/>
      <c r="E7" s="177"/>
      <c r="F7" s="177"/>
      <c r="G7" s="177"/>
      <c r="H7" s="177"/>
      <c r="I7" s="177"/>
      <c r="J7" s="177"/>
    </row>
    <row r="8" spans="1:10" s="1" customFormat="1" ht="21" customHeight="1">
      <c r="A8" s="164" t="e">
        <f>додаток1!#REF!</f>
        <v>#REF!</v>
      </c>
      <c r="B8" s="164"/>
      <c r="C8" s="22"/>
      <c r="D8" s="22"/>
      <c r="E8" s="22"/>
      <c r="F8" s="22"/>
      <c r="G8" s="22"/>
      <c r="H8" s="22"/>
      <c r="I8" s="22"/>
      <c r="J8" s="22"/>
    </row>
    <row r="9" spans="1:10" s="1" customFormat="1" ht="18" customHeight="1">
      <c r="A9" s="178" t="s">
        <v>0</v>
      </c>
      <c r="B9" s="178"/>
      <c r="C9" s="23"/>
      <c r="D9" s="23"/>
      <c r="E9" s="23"/>
      <c r="F9" s="23"/>
      <c r="G9" s="23"/>
      <c r="H9" s="23"/>
      <c r="I9" s="23"/>
      <c r="J9" s="23"/>
    </row>
    <row r="10" spans="1:10" s="1" customFormat="1" ht="18" customHeight="1">
      <c r="A10" s="17"/>
      <c r="B10" s="24"/>
      <c r="C10" s="24"/>
      <c r="D10" s="25"/>
      <c r="E10" s="26"/>
      <c r="F10" s="21"/>
      <c r="G10" s="26"/>
      <c r="H10" s="27"/>
      <c r="J10" s="68" t="s">
        <v>1</v>
      </c>
    </row>
    <row r="11" spans="1:10" s="2" customFormat="1" ht="32.25" customHeight="1">
      <c r="A11" s="182" t="s">
        <v>8</v>
      </c>
      <c r="B11" s="156" t="s">
        <v>9</v>
      </c>
      <c r="C11" s="156" t="s">
        <v>10</v>
      </c>
      <c r="D11" s="172" t="s">
        <v>11</v>
      </c>
      <c r="E11" s="184" t="s">
        <v>200</v>
      </c>
      <c r="F11" s="172" t="s">
        <v>201</v>
      </c>
      <c r="G11" s="172" t="s">
        <v>2</v>
      </c>
      <c r="H11" s="172" t="s">
        <v>3</v>
      </c>
      <c r="I11" s="179" t="s">
        <v>4</v>
      </c>
      <c r="J11" s="180"/>
    </row>
    <row r="12" spans="1:10" s="2" customFormat="1" ht="86.25" customHeight="1">
      <c r="A12" s="183"/>
      <c r="B12" s="158"/>
      <c r="C12" s="158"/>
      <c r="D12" s="173"/>
      <c r="E12" s="185"/>
      <c r="F12" s="173"/>
      <c r="G12" s="173"/>
      <c r="H12" s="173"/>
      <c r="I12" s="28" t="s">
        <v>202</v>
      </c>
      <c r="J12" s="28" t="s">
        <v>196</v>
      </c>
    </row>
    <row r="13" spans="1:10" s="3" customFormat="1" ht="24" customHeight="1">
      <c r="A13" s="28">
        <v>1</v>
      </c>
      <c r="B13" s="30" t="s">
        <v>197</v>
      </c>
      <c r="C13" s="30" t="s">
        <v>20</v>
      </c>
      <c r="D13" s="31">
        <v>4</v>
      </c>
      <c r="E13" s="29">
        <v>5</v>
      </c>
      <c r="F13" s="28">
        <v>6</v>
      </c>
      <c r="G13" s="28">
        <v>7</v>
      </c>
      <c r="H13" s="28">
        <v>8</v>
      </c>
      <c r="I13" s="28">
        <v>9</v>
      </c>
      <c r="J13" s="28">
        <v>10</v>
      </c>
    </row>
    <row r="14" spans="1:10" s="4" customFormat="1" ht="41.25" customHeight="1">
      <c r="A14" s="32" t="s">
        <v>21</v>
      </c>
      <c r="B14" s="33"/>
      <c r="C14" s="33"/>
      <c r="D14" s="34" t="s">
        <v>22</v>
      </c>
      <c r="E14" s="35"/>
      <c r="F14" s="36"/>
      <c r="G14" s="37">
        <f>G15</f>
        <v>27567300</v>
      </c>
      <c r="H14" s="37">
        <f>H15</f>
        <v>27174100</v>
      </c>
      <c r="I14" s="37">
        <f>I15</f>
        <v>393200</v>
      </c>
      <c r="J14" s="37">
        <f>J15</f>
        <v>300000</v>
      </c>
    </row>
    <row r="15" spans="1:10" s="4" customFormat="1" ht="41.25" customHeight="1">
      <c r="A15" s="32" t="s">
        <v>23</v>
      </c>
      <c r="B15" s="33"/>
      <c r="C15" s="33"/>
      <c r="D15" s="34" t="s">
        <v>22</v>
      </c>
      <c r="E15" s="35"/>
      <c r="F15" s="36"/>
      <c r="G15" s="37">
        <f>SUM(G16:G37)</f>
        <v>27567300</v>
      </c>
      <c r="H15" s="37">
        <f>SUM(H16:H37)</f>
        <v>27174100</v>
      </c>
      <c r="I15" s="37">
        <f>SUM(I16:I37)</f>
        <v>393200</v>
      </c>
      <c r="J15" s="37">
        <f>SUM(J16:J37)</f>
        <v>300000</v>
      </c>
    </row>
    <row r="16" spans="1:10" s="3" customFormat="1" ht="59.25" customHeight="1">
      <c r="A16" s="38" t="s">
        <v>28</v>
      </c>
      <c r="B16" s="39" t="s">
        <v>29</v>
      </c>
      <c r="C16" s="39" t="s">
        <v>30</v>
      </c>
      <c r="D16" s="40" t="s">
        <v>31</v>
      </c>
      <c r="E16" s="41" t="s">
        <v>203</v>
      </c>
      <c r="F16" s="42" t="s">
        <v>224</v>
      </c>
      <c r="G16" s="43">
        <f aca="true" t="shared" si="0" ref="G16:G48">H16+I16</f>
        <v>50000</v>
      </c>
      <c r="H16" s="44">
        <v>50000</v>
      </c>
      <c r="I16" s="73"/>
      <c r="J16" s="73"/>
    </row>
    <row r="17" spans="1:10" s="3" customFormat="1" ht="78" customHeight="1">
      <c r="A17" s="45" t="s">
        <v>28</v>
      </c>
      <c r="B17" s="46" t="s">
        <v>29</v>
      </c>
      <c r="C17" s="46" t="s">
        <v>30</v>
      </c>
      <c r="D17" s="47" t="s">
        <v>31</v>
      </c>
      <c r="E17" s="41" t="s">
        <v>204</v>
      </c>
      <c r="F17" s="42" t="s">
        <v>224</v>
      </c>
      <c r="G17" s="43">
        <f t="shared" si="0"/>
        <v>50000</v>
      </c>
      <c r="H17" s="44">
        <v>50000</v>
      </c>
      <c r="I17" s="74"/>
      <c r="J17" s="74"/>
    </row>
    <row r="18" spans="1:10" s="3" customFormat="1" ht="58.5" customHeight="1">
      <c r="A18" s="45" t="s">
        <v>28</v>
      </c>
      <c r="B18" s="46" t="s">
        <v>29</v>
      </c>
      <c r="C18" s="46" t="s">
        <v>30</v>
      </c>
      <c r="D18" s="47" t="s">
        <v>31</v>
      </c>
      <c r="E18" s="48" t="s">
        <v>205</v>
      </c>
      <c r="F18" s="42" t="s">
        <v>224</v>
      </c>
      <c r="G18" s="43">
        <f t="shared" si="0"/>
        <v>50000</v>
      </c>
      <c r="H18" s="44">
        <v>50000</v>
      </c>
      <c r="I18" s="74"/>
      <c r="J18" s="74"/>
    </row>
    <row r="19" spans="1:10" s="3" customFormat="1" ht="64.5" customHeight="1">
      <c r="A19" s="45" t="s">
        <v>28</v>
      </c>
      <c r="B19" s="46" t="s">
        <v>29</v>
      </c>
      <c r="C19" s="46" t="s">
        <v>30</v>
      </c>
      <c r="D19" s="47" t="s">
        <v>31</v>
      </c>
      <c r="E19" s="41" t="s">
        <v>225</v>
      </c>
      <c r="F19" s="42" t="s">
        <v>224</v>
      </c>
      <c r="G19" s="43">
        <f t="shared" si="0"/>
        <v>101200</v>
      </c>
      <c r="H19" s="44">
        <v>101200</v>
      </c>
      <c r="I19" s="73"/>
      <c r="J19" s="74"/>
    </row>
    <row r="20" spans="1:10" s="5" customFormat="1" ht="79.5" customHeight="1">
      <c r="A20" s="38" t="s">
        <v>32</v>
      </c>
      <c r="B20" s="39" t="s">
        <v>33</v>
      </c>
      <c r="C20" s="39" t="s">
        <v>34</v>
      </c>
      <c r="D20" s="40" t="s">
        <v>35</v>
      </c>
      <c r="E20" s="49" t="s">
        <v>226</v>
      </c>
      <c r="F20" s="42" t="s">
        <v>224</v>
      </c>
      <c r="G20" s="43">
        <f t="shared" si="0"/>
        <v>4260000</v>
      </c>
      <c r="H20" s="44">
        <v>4260000</v>
      </c>
      <c r="I20" s="44"/>
      <c r="J20" s="74"/>
    </row>
    <row r="21" spans="1:10" s="6" customFormat="1" ht="78" customHeight="1">
      <c r="A21" s="38" t="s">
        <v>36</v>
      </c>
      <c r="B21" s="39" t="s">
        <v>37</v>
      </c>
      <c r="C21" s="39" t="s">
        <v>38</v>
      </c>
      <c r="D21" s="50" t="s">
        <v>39</v>
      </c>
      <c r="E21" s="41" t="s">
        <v>206</v>
      </c>
      <c r="F21" s="42" t="s">
        <v>230</v>
      </c>
      <c r="G21" s="43">
        <f t="shared" si="0"/>
        <v>1500000</v>
      </c>
      <c r="H21" s="44">
        <v>1500000</v>
      </c>
      <c r="I21" s="44"/>
      <c r="J21" s="74"/>
    </row>
    <row r="22" spans="1:10" s="6" customFormat="1" ht="78" customHeight="1">
      <c r="A22" s="38" t="s">
        <v>40</v>
      </c>
      <c r="B22" s="39" t="s">
        <v>41</v>
      </c>
      <c r="C22" s="39" t="s">
        <v>42</v>
      </c>
      <c r="D22" s="51" t="s">
        <v>43</v>
      </c>
      <c r="E22" s="49" t="s">
        <v>227</v>
      </c>
      <c r="F22" s="42" t="s">
        <v>224</v>
      </c>
      <c r="G22" s="43">
        <f t="shared" si="0"/>
        <v>1076600</v>
      </c>
      <c r="H22" s="44">
        <f>300000+776600</f>
        <v>1076600</v>
      </c>
      <c r="I22" s="44"/>
      <c r="J22" s="74"/>
    </row>
    <row r="23" spans="1:10" s="6" customFormat="1" ht="60.75" customHeight="1">
      <c r="A23" s="38" t="s">
        <v>56</v>
      </c>
      <c r="B23" s="39" t="s">
        <v>57</v>
      </c>
      <c r="C23" s="39" t="s">
        <v>54</v>
      </c>
      <c r="D23" s="51" t="s">
        <v>58</v>
      </c>
      <c r="E23" s="49" t="s">
        <v>207</v>
      </c>
      <c r="F23" s="42" t="s">
        <v>231</v>
      </c>
      <c r="G23" s="43">
        <f t="shared" si="0"/>
        <v>500000</v>
      </c>
      <c r="H23" s="44">
        <v>500000</v>
      </c>
      <c r="I23" s="44"/>
      <c r="J23" s="74"/>
    </row>
    <row r="24" spans="1:10" s="3" customFormat="1" ht="65.25" customHeight="1">
      <c r="A24" s="38" t="s">
        <v>56</v>
      </c>
      <c r="B24" s="39" t="s">
        <v>57</v>
      </c>
      <c r="C24" s="39" t="s">
        <v>54</v>
      </c>
      <c r="D24" s="52" t="s">
        <v>58</v>
      </c>
      <c r="E24" s="53" t="s">
        <v>228</v>
      </c>
      <c r="F24" s="42" t="s">
        <v>224</v>
      </c>
      <c r="G24" s="43">
        <f t="shared" si="0"/>
        <v>500000</v>
      </c>
      <c r="H24" s="44">
        <v>500000</v>
      </c>
      <c r="I24" s="73"/>
      <c r="J24" s="73"/>
    </row>
    <row r="25" spans="1:10" s="3" customFormat="1" ht="54" customHeight="1">
      <c r="A25" s="38" t="s">
        <v>52</v>
      </c>
      <c r="B25" s="39" t="s">
        <v>53</v>
      </c>
      <c r="C25" s="39" t="s">
        <v>54</v>
      </c>
      <c r="D25" s="47" t="s">
        <v>55</v>
      </c>
      <c r="E25" s="174" t="s">
        <v>241</v>
      </c>
      <c r="F25" s="152" t="s">
        <v>229</v>
      </c>
      <c r="G25" s="43">
        <f t="shared" si="0"/>
        <v>8486300</v>
      </c>
      <c r="H25" s="44">
        <v>8486300</v>
      </c>
      <c r="I25" s="73"/>
      <c r="J25" s="74"/>
    </row>
    <row r="26" spans="1:10" s="3" customFormat="1" ht="50.25" customHeight="1">
      <c r="A26" s="38" t="s">
        <v>59</v>
      </c>
      <c r="B26" s="39" t="s">
        <v>60</v>
      </c>
      <c r="C26" s="39" t="s">
        <v>61</v>
      </c>
      <c r="D26" s="47" t="s">
        <v>62</v>
      </c>
      <c r="E26" s="175"/>
      <c r="F26" s="153"/>
      <c r="G26" s="43">
        <f t="shared" si="0"/>
        <v>1000000</v>
      </c>
      <c r="H26" s="44">
        <v>1000000</v>
      </c>
      <c r="I26" s="73"/>
      <c r="J26" s="74"/>
    </row>
    <row r="27" spans="1:10" s="3" customFormat="1" ht="50.25" customHeight="1">
      <c r="A27" s="38" t="s">
        <v>63</v>
      </c>
      <c r="B27" s="39" t="s">
        <v>64</v>
      </c>
      <c r="C27" s="39" t="s">
        <v>61</v>
      </c>
      <c r="D27" s="47" t="s">
        <v>65</v>
      </c>
      <c r="E27" s="175"/>
      <c r="F27" s="153"/>
      <c r="G27" s="43">
        <f t="shared" si="0"/>
        <v>8625000</v>
      </c>
      <c r="H27" s="44">
        <v>8625000</v>
      </c>
      <c r="I27" s="73"/>
      <c r="J27" s="74"/>
    </row>
    <row r="28" spans="1:10" s="3" customFormat="1" ht="53.25" customHeight="1">
      <c r="A28" s="38" t="s">
        <v>85</v>
      </c>
      <c r="B28" s="39" t="s">
        <v>86</v>
      </c>
      <c r="C28" s="39" t="s">
        <v>83</v>
      </c>
      <c r="D28" s="47" t="s">
        <v>87</v>
      </c>
      <c r="E28" s="175"/>
      <c r="F28" s="153"/>
      <c r="G28" s="43">
        <f t="shared" si="0"/>
        <v>50000</v>
      </c>
      <c r="H28" s="44">
        <v>50000</v>
      </c>
      <c r="I28" s="73"/>
      <c r="J28" s="74"/>
    </row>
    <row r="29" spans="1:10" s="3" customFormat="1" ht="47.25" customHeight="1">
      <c r="A29" s="38" t="s">
        <v>88</v>
      </c>
      <c r="B29" s="39" t="s">
        <v>89</v>
      </c>
      <c r="C29" s="39" t="s">
        <v>90</v>
      </c>
      <c r="D29" s="47" t="s">
        <v>91</v>
      </c>
      <c r="E29" s="176"/>
      <c r="F29" s="154"/>
      <c r="G29" s="43">
        <f t="shared" si="0"/>
        <v>165000</v>
      </c>
      <c r="H29" s="44">
        <v>165000</v>
      </c>
      <c r="I29" s="73"/>
      <c r="J29" s="74"/>
    </row>
    <row r="30" spans="1:10" s="3" customFormat="1" ht="61.5" customHeight="1">
      <c r="A30" s="38" t="s">
        <v>59</v>
      </c>
      <c r="B30" s="39" t="s">
        <v>60</v>
      </c>
      <c r="C30" s="39" t="s">
        <v>61</v>
      </c>
      <c r="D30" s="47" t="s">
        <v>62</v>
      </c>
      <c r="E30" s="41" t="s">
        <v>242</v>
      </c>
      <c r="F30" s="42" t="s">
        <v>224</v>
      </c>
      <c r="G30" s="43">
        <f t="shared" si="0"/>
        <v>0</v>
      </c>
      <c r="H30" s="44"/>
      <c r="I30" s="73"/>
      <c r="J30" s="74"/>
    </row>
    <row r="31" spans="1:10" s="3" customFormat="1" ht="62.25" customHeight="1">
      <c r="A31" s="38" t="s">
        <v>66</v>
      </c>
      <c r="B31" s="39" t="s">
        <v>67</v>
      </c>
      <c r="C31" s="39" t="s">
        <v>68</v>
      </c>
      <c r="D31" s="47" t="s">
        <v>69</v>
      </c>
      <c r="E31" s="41" t="s">
        <v>235</v>
      </c>
      <c r="F31" s="42" t="s">
        <v>236</v>
      </c>
      <c r="G31" s="43">
        <f t="shared" si="0"/>
        <v>300000</v>
      </c>
      <c r="H31" s="44"/>
      <c r="I31" s="73">
        <v>300000</v>
      </c>
      <c r="J31" s="74">
        <v>300000</v>
      </c>
    </row>
    <row r="32" spans="1:10" s="3" customFormat="1" ht="62.25" customHeight="1">
      <c r="A32" s="38" t="s">
        <v>70</v>
      </c>
      <c r="B32" s="39" t="s">
        <v>71</v>
      </c>
      <c r="C32" s="39" t="s">
        <v>72</v>
      </c>
      <c r="D32" s="47" t="s">
        <v>73</v>
      </c>
      <c r="E32" s="41" t="s">
        <v>239</v>
      </c>
      <c r="F32" s="42" t="s">
        <v>224</v>
      </c>
      <c r="G32" s="43">
        <f t="shared" si="0"/>
        <v>120000</v>
      </c>
      <c r="H32" s="44">
        <v>120000</v>
      </c>
      <c r="I32" s="73"/>
      <c r="J32" s="74"/>
    </row>
    <row r="33" spans="1:10" s="3" customFormat="1" ht="62.25" customHeight="1">
      <c r="A33" s="38" t="s">
        <v>74</v>
      </c>
      <c r="B33" s="39" t="s">
        <v>75</v>
      </c>
      <c r="C33" s="39" t="s">
        <v>76</v>
      </c>
      <c r="D33" s="47" t="s">
        <v>77</v>
      </c>
      <c r="E33" s="174" t="s">
        <v>243</v>
      </c>
      <c r="F33" s="152" t="s">
        <v>224</v>
      </c>
      <c r="G33" s="43">
        <f t="shared" si="0"/>
        <v>500000</v>
      </c>
      <c r="H33" s="44">
        <v>500000</v>
      </c>
      <c r="I33" s="73"/>
      <c r="J33" s="74"/>
    </row>
    <row r="34" spans="1:10" s="3" customFormat="1" ht="33" customHeight="1">
      <c r="A34" s="38" t="s">
        <v>78</v>
      </c>
      <c r="B34" s="39" t="s">
        <v>79</v>
      </c>
      <c r="C34" s="39" t="s">
        <v>208</v>
      </c>
      <c r="D34" s="47" t="s">
        <v>80</v>
      </c>
      <c r="E34" s="176"/>
      <c r="F34" s="154"/>
      <c r="G34" s="43">
        <f t="shared" si="0"/>
        <v>30000</v>
      </c>
      <c r="H34" s="44">
        <v>30000</v>
      </c>
      <c r="I34" s="73"/>
      <c r="J34" s="74"/>
    </row>
    <row r="35" spans="1:10" s="3" customFormat="1" ht="64.5" customHeight="1">
      <c r="A35" s="38" t="s">
        <v>81</v>
      </c>
      <c r="B35" s="39" t="s">
        <v>82</v>
      </c>
      <c r="C35" s="39" t="s">
        <v>83</v>
      </c>
      <c r="D35" s="47" t="s">
        <v>84</v>
      </c>
      <c r="E35" s="54" t="s">
        <v>209</v>
      </c>
      <c r="F35" s="42" t="s">
        <v>237</v>
      </c>
      <c r="G35" s="43">
        <f t="shared" si="0"/>
        <v>60000</v>
      </c>
      <c r="H35" s="44">
        <v>60000</v>
      </c>
      <c r="I35" s="73"/>
      <c r="J35" s="74"/>
    </row>
    <row r="36" spans="1:10" s="3" customFormat="1" ht="64.5" customHeight="1">
      <c r="A36" s="38" t="s">
        <v>247</v>
      </c>
      <c r="B36" s="39" t="s">
        <v>248</v>
      </c>
      <c r="C36" s="39" t="s">
        <v>249</v>
      </c>
      <c r="D36" s="47" t="s">
        <v>250</v>
      </c>
      <c r="E36" s="54" t="s">
        <v>251</v>
      </c>
      <c r="F36" s="42" t="s">
        <v>224</v>
      </c>
      <c r="G36" s="43">
        <f t="shared" si="0"/>
        <v>50000</v>
      </c>
      <c r="H36" s="44">
        <v>50000</v>
      </c>
      <c r="I36" s="73"/>
      <c r="J36" s="74"/>
    </row>
    <row r="37" spans="1:10" s="3" customFormat="1" ht="64.5" customHeight="1">
      <c r="A37" s="38" t="s">
        <v>92</v>
      </c>
      <c r="B37" s="39" t="s">
        <v>93</v>
      </c>
      <c r="C37" s="39" t="s">
        <v>94</v>
      </c>
      <c r="D37" s="47" t="s">
        <v>95</v>
      </c>
      <c r="E37" s="54" t="s">
        <v>240</v>
      </c>
      <c r="F37" s="42" t="s">
        <v>224</v>
      </c>
      <c r="G37" s="43">
        <f t="shared" si="0"/>
        <v>93200</v>
      </c>
      <c r="H37" s="44"/>
      <c r="I37" s="73">
        <v>93200</v>
      </c>
      <c r="J37" s="74"/>
    </row>
    <row r="38" spans="1:10" s="4" customFormat="1" ht="47.25" customHeight="1">
      <c r="A38" s="55" t="s">
        <v>96</v>
      </c>
      <c r="B38" s="56"/>
      <c r="C38" s="56"/>
      <c r="D38" s="57" t="s">
        <v>97</v>
      </c>
      <c r="E38" s="58"/>
      <c r="F38" s="59"/>
      <c r="G38" s="37">
        <f>G39</f>
        <v>505200</v>
      </c>
      <c r="H38" s="37">
        <f>H39</f>
        <v>505200</v>
      </c>
      <c r="I38" s="37">
        <f>I39</f>
        <v>0</v>
      </c>
      <c r="J38" s="37">
        <f>J39</f>
        <v>0</v>
      </c>
    </row>
    <row r="39" spans="1:10" s="4" customFormat="1" ht="47.25" customHeight="1">
      <c r="A39" s="55" t="s">
        <v>98</v>
      </c>
      <c r="B39" s="56"/>
      <c r="C39" s="56"/>
      <c r="D39" s="57" t="s">
        <v>97</v>
      </c>
      <c r="E39" s="58"/>
      <c r="F39" s="59"/>
      <c r="G39" s="37">
        <f>SUM(G40:G43)</f>
        <v>505200</v>
      </c>
      <c r="H39" s="37">
        <f>SUM(H40:H43)</f>
        <v>505200</v>
      </c>
      <c r="I39" s="37">
        <f>SUM(I40:I43)</f>
        <v>0</v>
      </c>
      <c r="J39" s="37">
        <f>SUM(J40:J43)</f>
        <v>0</v>
      </c>
    </row>
    <row r="40" spans="1:10" s="3" customFormat="1" ht="72" customHeight="1">
      <c r="A40" s="38" t="s">
        <v>210</v>
      </c>
      <c r="B40" s="39" t="s">
        <v>107</v>
      </c>
      <c r="C40" s="39" t="s">
        <v>108</v>
      </c>
      <c r="D40" s="40" t="s">
        <v>109</v>
      </c>
      <c r="E40" s="60" t="s">
        <v>211</v>
      </c>
      <c r="F40" s="42" t="s">
        <v>238</v>
      </c>
      <c r="G40" s="43">
        <f t="shared" si="0"/>
        <v>0</v>
      </c>
      <c r="H40" s="44"/>
      <c r="I40" s="73"/>
      <c r="J40" s="73"/>
    </row>
    <row r="41" spans="1:10" s="3" customFormat="1" ht="72.75" customHeight="1">
      <c r="A41" s="38" t="s">
        <v>212</v>
      </c>
      <c r="B41" s="39" t="s">
        <v>121</v>
      </c>
      <c r="C41" s="39" t="s">
        <v>118</v>
      </c>
      <c r="D41" s="40" t="s">
        <v>213</v>
      </c>
      <c r="E41" s="60" t="s">
        <v>214</v>
      </c>
      <c r="F41" s="42" t="s">
        <v>224</v>
      </c>
      <c r="G41" s="43">
        <f t="shared" si="0"/>
        <v>139500</v>
      </c>
      <c r="H41" s="44">
        <v>139500</v>
      </c>
      <c r="I41" s="73"/>
      <c r="J41" s="73"/>
    </row>
    <row r="42" spans="1:10" s="3" customFormat="1" ht="69" customHeight="1">
      <c r="A42" s="38" t="s">
        <v>212</v>
      </c>
      <c r="B42" s="39" t="s">
        <v>121</v>
      </c>
      <c r="C42" s="39" t="s">
        <v>118</v>
      </c>
      <c r="D42" s="40" t="s">
        <v>213</v>
      </c>
      <c r="E42" s="41" t="s">
        <v>215</v>
      </c>
      <c r="F42" s="42" t="s">
        <v>234</v>
      </c>
      <c r="G42" s="43">
        <f t="shared" si="0"/>
        <v>12700</v>
      </c>
      <c r="H42" s="44">
        <v>12700</v>
      </c>
      <c r="I42" s="73"/>
      <c r="J42" s="73"/>
    </row>
    <row r="43" spans="1:10" s="6" customFormat="1" ht="72.75" customHeight="1">
      <c r="A43" s="38" t="s">
        <v>212</v>
      </c>
      <c r="B43" s="39" t="s">
        <v>121</v>
      </c>
      <c r="C43" s="39" t="s">
        <v>118</v>
      </c>
      <c r="D43" s="40" t="s">
        <v>213</v>
      </c>
      <c r="E43" s="41" t="s">
        <v>216</v>
      </c>
      <c r="F43" s="42" t="s">
        <v>224</v>
      </c>
      <c r="G43" s="43">
        <f t="shared" si="0"/>
        <v>353000</v>
      </c>
      <c r="H43" s="44">
        <v>353000</v>
      </c>
      <c r="I43" s="73"/>
      <c r="J43" s="73"/>
    </row>
    <row r="44" spans="1:10" s="4" customFormat="1" ht="57.75" customHeight="1">
      <c r="A44" s="55" t="s">
        <v>139</v>
      </c>
      <c r="B44" s="56"/>
      <c r="C44" s="56"/>
      <c r="D44" s="57" t="s">
        <v>140</v>
      </c>
      <c r="E44" s="58"/>
      <c r="F44" s="59"/>
      <c r="G44" s="37">
        <f>G45</f>
        <v>88900</v>
      </c>
      <c r="H44" s="37">
        <f>H45</f>
        <v>88900</v>
      </c>
      <c r="I44" s="37">
        <f>I45</f>
        <v>0</v>
      </c>
      <c r="J44" s="37">
        <f>J45</f>
        <v>0</v>
      </c>
    </row>
    <row r="45" spans="1:10" s="4" customFormat="1" ht="57.75" customHeight="1">
      <c r="A45" s="55" t="s">
        <v>141</v>
      </c>
      <c r="B45" s="56"/>
      <c r="C45" s="56"/>
      <c r="D45" s="57" t="s">
        <v>140</v>
      </c>
      <c r="E45" s="58"/>
      <c r="F45" s="59"/>
      <c r="G45" s="37">
        <f>SUM(G46:G48)</f>
        <v>88900</v>
      </c>
      <c r="H45" s="37">
        <f>SUM(H46:H48)</f>
        <v>88900</v>
      </c>
      <c r="I45" s="37">
        <f>SUM(I46:I48)</f>
        <v>0</v>
      </c>
      <c r="J45" s="37">
        <f>SUM(J46:J48)</f>
        <v>0</v>
      </c>
    </row>
    <row r="46" spans="1:10" s="3" customFormat="1" ht="72" customHeight="1">
      <c r="A46" s="38" t="s">
        <v>146</v>
      </c>
      <c r="B46" s="39" t="s">
        <v>147</v>
      </c>
      <c r="C46" s="39" t="s">
        <v>50</v>
      </c>
      <c r="D46" s="40" t="s">
        <v>148</v>
      </c>
      <c r="E46" s="60" t="s">
        <v>217</v>
      </c>
      <c r="F46" s="42" t="s">
        <v>232</v>
      </c>
      <c r="G46" s="43">
        <f t="shared" si="0"/>
        <v>50100</v>
      </c>
      <c r="H46" s="44">
        <v>50100</v>
      </c>
      <c r="I46" s="73"/>
      <c r="J46" s="73"/>
    </row>
    <row r="47" spans="1:10" s="6" customFormat="1" ht="67.5" customHeight="1">
      <c r="A47" s="38" t="s">
        <v>164</v>
      </c>
      <c r="B47" s="39" t="s">
        <v>165</v>
      </c>
      <c r="C47" s="39" t="s">
        <v>162</v>
      </c>
      <c r="D47" s="40" t="s">
        <v>166</v>
      </c>
      <c r="E47" s="61" t="s">
        <v>218</v>
      </c>
      <c r="F47" s="42" t="s">
        <v>224</v>
      </c>
      <c r="G47" s="43">
        <f t="shared" si="0"/>
        <v>38800</v>
      </c>
      <c r="H47" s="44">
        <v>38800</v>
      </c>
      <c r="I47" s="73"/>
      <c r="J47" s="73"/>
    </row>
    <row r="48" spans="1:10" s="6" customFormat="1" ht="80.25" customHeight="1">
      <c r="A48" s="38" t="s">
        <v>164</v>
      </c>
      <c r="B48" s="39" t="s">
        <v>165</v>
      </c>
      <c r="C48" s="39" t="s">
        <v>162</v>
      </c>
      <c r="D48" s="40" t="s">
        <v>166</v>
      </c>
      <c r="E48" s="61" t="s">
        <v>219</v>
      </c>
      <c r="F48" s="42" t="s">
        <v>233</v>
      </c>
      <c r="G48" s="43">
        <f t="shared" si="0"/>
        <v>0</v>
      </c>
      <c r="H48" s="44"/>
      <c r="I48" s="73"/>
      <c r="J48" s="73"/>
    </row>
    <row r="49" spans="1:10" s="7" customFormat="1" ht="26.25" customHeight="1">
      <c r="A49" s="62" t="s">
        <v>5</v>
      </c>
      <c r="B49" s="62" t="s">
        <v>5</v>
      </c>
      <c r="C49" s="62" t="s">
        <v>5</v>
      </c>
      <c r="D49" s="56" t="s">
        <v>195</v>
      </c>
      <c r="E49" s="62" t="s">
        <v>5</v>
      </c>
      <c r="F49" s="63" t="s">
        <v>5</v>
      </c>
      <c r="G49" s="37">
        <f>G44+G38+G14</f>
        <v>28161400</v>
      </c>
      <c r="H49" s="37">
        <f>H44+H38+H14</f>
        <v>27768200</v>
      </c>
      <c r="I49" s="37">
        <f>I44+I38+I14</f>
        <v>393200</v>
      </c>
      <c r="J49" s="37">
        <f>J44+J38+J14</f>
        <v>300000</v>
      </c>
    </row>
    <row r="50" spans="1:10" s="8" customFormat="1" ht="15.75" customHeight="1">
      <c r="A50" s="64"/>
      <c r="B50" s="65"/>
      <c r="C50" s="65"/>
      <c r="D50" s="66"/>
      <c r="E50" s="67"/>
      <c r="F50" s="67"/>
      <c r="G50" s="67"/>
      <c r="H50" s="68"/>
      <c r="I50" s="72"/>
      <c r="J50" s="72"/>
    </row>
    <row r="51" spans="1:10" s="8" customFormat="1" ht="18.75">
      <c r="A51" s="64"/>
      <c r="B51" s="65"/>
      <c r="C51" s="65"/>
      <c r="D51" s="66"/>
      <c r="E51" s="67"/>
      <c r="F51" s="67"/>
      <c r="G51" s="67"/>
      <c r="H51" s="68"/>
      <c r="I51" s="72"/>
      <c r="J51" s="72"/>
    </row>
    <row r="52" spans="1:10" s="9" customFormat="1" ht="24.75" customHeight="1">
      <c r="A52" s="69"/>
      <c r="B52" s="181"/>
      <c r="C52" s="181"/>
      <c r="D52" s="181"/>
      <c r="E52" s="181"/>
      <c r="F52" s="181"/>
      <c r="G52" s="181"/>
      <c r="H52" s="181"/>
      <c r="I52" s="181"/>
      <c r="J52" s="181"/>
    </row>
    <row r="53" spans="1:10" s="8" customFormat="1" ht="18.75">
      <c r="A53" s="64"/>
      <c r="B53" s="70"/>
      <c r="C53" s="70"/>
      <c r="D53" s="71"/>
      <c r="E53" s="72"/>
      <c r="F53" s="72"/>
      <c r="G53" s="72"/>
      <c r="H53" s="68"/>
      <c r="I53" s="72"/>
      <c r="J53" s="72"/>
    </row>
    <row r="54" spans="1:11" s="8" customFormat="1" ht="18.75">
      <c r="A54" s="64"/>
      <c r="B54" s="70"/>
      <c r="C54" s="70"/>
      <c r="D54" s="71"/>
      <c r="E54" s="72"/>
      <c r="F54" s="72"/>
      <c r="G54" s="72"/>
      <c r="H54" s="72"/>
      <c r="I54" s="75"/>
      <c r="J54" s="75"/>
      <c r="K54" s="13"/>
    </row>
    <row r="55" spans="1:10" s="8" customFormat="1" ht="18.75">
      <c r="A55" s="64"/>
      <c r="B55" s="70"/>
      <c r="C55" s="70"/>
      <c r="D55" s="71"/>
      <c r="E55" s="72"/>
      <c r="F55" s="72"/>
      <c r="G55" s="72"/>
      <c r="H55" s="68"/>
      <c r="I55" s="72"/>
      <c r="J55" s="72"/>
    </row>
    <row r="56" spans="1:10" s="8" customFormat="1" ht="18.75">
      <c r="A56" s="64"/>
      <c r="B56" s="70"/>
      <c r="C56" s="70"/>
      <c r="D56" s="71"/>
      <c r="E56" s="72"/>
      <c r="F56" s="72"/>
      <c r="G56" s="72"/>
      <c r="H56" s="68"/>
      <c r="I56" s="72"/>
      <c r="J56" s="72"/>
    </row>
    <row r="57" spans="1:10" s="8" customFormat="1" ht="18.75">
      <c r="A57" s="64"/>
      <c r="B57" s="70"/>
      <c r="C57" s="70"/>
      <c r="D57" s="71"/>
      <c r="E57" s="72"/>
      <c r="F57" s="72"/>
      <c r="G57" s="72"/>
      <c r="H57" s="68"/>
      <c r="I57" s="72"/>
      <c r="J57" s="72"/>
    </row>
    <row r="58" spans="1:10" s="8" customFormat="1" ht="18.75">
      <c r="A58" s="64"/>
      <c r="B58" s="70"/>
      <c r="C58" s="70"/>
      <c r="D58" s="71"/>
      <c r="E58" s="72"/>
      <c r="F58" s="72"/>
      <c r="G58" s="72"/>
      <c r="H58" s="68"/>
      <c r="I58" s="72"/>
      <c r="J58" s="72"/>
    </row>
    <row r="59" spans="1:10" s="8" customFormat="1" ht="18.75">
      <c r="A59" s="64"/>
      <c r="B59" s="70"/>
      <c r="C59" s="70"/>
      <c r="D59" s="71"/>
      <c r="E59" s="72"/>
      <c r="F59" s="72"/>
      <c r="G59" s="72"/>
      <c r="H59" s="68"/>
      <c r="I59" s="72"/>
      <c r="J59" s="72"/>
    </row>
    <row r="60" spans="1:10" s="8" customFormat="1" ht="18.75">
      <c r="A60" s="64"/>
      <c r="B60" s="70"/>
      <c r="C60" s="70"/>
      <c r="D60" s="71"/>
      <c r="E60" s="72"/>
      <c r="F60" s="72"/>
      <c r="G60" s="72"/>
      <c r="H60" s="68"/>
      <c r="I60" s="72"/>
      <c r="J60" s="72"/>
    </row>
    <row r="61" spans="1:10" s="8" customFormat="1" ht="18.75">
      <c r="A61" s="64"/>
      <c r="B61" s="70"/>
      <c r="C61" s="70"/>
      <c r="D61" s="71"/>
      <c r="E61" s="72"/>
      <c r="F61" s="72"/>
      <c r="G61" s="72"/>
      <c r="H61" s="68"/>
      <c r="I61" s="72"/>
      <c r="J61" s="72"/>
    </row>
    <row r="62" spans="1:10" s="8" customFormat="1" ht="18.75">
      <c r="A62" s="64"/>
      <c r="B62" s="70"/>
      <c r="C62" s="70"/>
      <c r="D62" s="71"/>
      <c r="E62" s="72"/>
      <c r="F62" s="72"/>
      <c r="G62" s="72"/>
      <c r="H62" s="68"/>
      <c r="I62" s="72"/>
      <c r="J62" s="72"/>
    </row>
    <row r="63" spans="1:10" s="8" customFormat="1" ht="18.75">
      <c r="A63" s="64"/>
      <c r="B63" s="70"/>
      <c r="C63" s="70"/>
      <c r="D63" s="71"/>
      <c r="E63" s="72"/>
      <c r="F63" s="72"/>
      <c r="G63" s="72"/>
      <c r="H63" s="68"/>
      <c r="I63" s="72"/>
      <c r="J63" s="72"/>
    </row>
    <row r="64" spans="1:10" s="8" customFormat="1" ht="18.75">
      <c r="A64" s="64"/>
      <c r="B64" s="70"/>
      <c r="C64" s="70"/>
      <c r="D64" s="71"/>
      <c r="E64" s="72"/>
      <c r="F64" s="72"/>
      <c r="G64" s="72"/>
      <c r="H64" s="68"/>
      <c r="I64" s="72"/>
      <c r="J64" s="72"/>
    </row>
    <row r="65" spans="1:10" s="8" customFormat="1" ht="18.75">
      <c r="A65" s="64"/>
      <c r="B65" s="70"/>
      <c r="C65" s="70"/>
      <c r="D65" s="71"/>
      <c r="E65" s="72"/>
      <c r="F65" s="72"/>
      <c r="G65" s="72"/>
      <c r="H65" s="68"/>
      <c r="I65" s="72"/>
      <c r="J65" s="72"/>
    </row>
    <row r="66" spans="1:10" s="8" customFormat="1" ht="18.75">
      <c r="A66" s="64"/>
      <c r="B66" s="70"/>
      <c r="C66" s="70"/>
      <c r="D66" s="71"/>
      <c r="E66" s="72"/>
      <c r="F66" s="72"/>
      <c r="G66" s="72"/>
      <c r="H66" s="68"/>
      <c r="I66" s="72"/>
      <c r="J66" s="72"/>
    </row>
    <row r="67" spans="1:10" s="8" customFormat="1" ht="18.75">
      <c r="A67" s="64"/>
      <c r="B67" s="70"/>
      <c r="C67" s="70"/>
      <c r="D67" s="71"/>
      <c r="E67" s="72"/>
      <c r="F67" s="72"/>
      <c r="G67" s="72"/>
      <c r="H67" s="68"/>
      <c r="I67" s="72"/>
      <c r="J67" s="72"/>
    </row>
    <row r="68" spans="1:10" s="8" customFormat="1" ht="18.75">
      <c r="A68" s="64"/>
      <c r="B68" s="70"/>
      <c r="C68" s="70"/>
      <c r="D68" s="71"/>
      <c r="E68" s="72"/>
      <c r="F68" s="72"/>
      <c r="G68" s="72"/>
      <c r="H68" s="68"/>
      <c r="I68" s="72"/>
      <c r="J68" s="72"/>
    </row>
    <row r="69" spans="1:10" s="8" customFormat="1" ht="18.75">
      <c r="A69" s="64"/>
      <c r="B69" s="70"/>
      <c r="C69" s="70"/>
      <c r="D69" s="71"/>
      <c r="E69" s="72"/>
      <c r="F69" s="72"/>
      <c r="G69" s="72"/>
      <c r="H69" s="68"/>
      <c r="I69" s="72"/>
      <c r="J69" s="72"/>
    </row>
    <row r="70" spans="1:10" s="8" customFormat="1" ht="18.75">
      <c r="A70" s="64"/>
      <c r="B70" s="70"/>
      <c r="C70" s="70"/>
      <c r="D70" s="71"/>
      <c r="E70" s="72"/>
      <c r="F70" s="72"/>
      <c r="G70" s="72"/>
      <c r="H70" s="68"/>
      <c r="I70" s="72"/>
      <c r="J70" s="72"/>
    </row>
    <row r="71" spans="1:10" s="8" customFormat="1" ht="18.75">
      <c r="A71" s="64"/>
      <c r="B71" s="70"/>
      <c r="C71" s="70"/>
      <c r="D71" s="71"/>
      <c r="E71" s="72"/>
      <c r="F71" s="72"/>
      <c r="G71" s="72"/>
      <c r="H71" s="68"/>
      <c r="I71" s="72"/>
      <c r="J71" s="72"/>
    </row>
    <row r="72" spans="1:10" s="8" customFormat="1" ht="18.75">
      <c r="A72" s="64"/>
      <c r="B72" s="70"/>
      <c r="C72" s="70"/>
      <c r="D72" s="71"/>
      <c r="E72" s="72"/>
      <c r="F72" s="72"/>
      <c r="G72" s="72"/>
      <c r="H72" s="68"/>
      <c r="I72" s="72"/>
      <c r="J72" s="72"/>
    </row>
    <row r="73" spans="1:10" s="8" customFormat="1" ht="18.75">
      <c r="A73" s="64"/>
      <c r="B73" s="70"/>
      <c r="C73" s="70"/>
      <c r="D73" s="71"/>
      <c r="E73" s="72"/>
      <c r="F73" s="72"/>
      <c r="G73" s="72"/>
      <c r="H73" s="68"/>
      <c r="I73" s="72"/>
      <c r="J73" s="72"/>
    </row>
    <row r="74" spans="1:10" s="8" customFormat="1" ht="18.75">
      <c r="A74" s="64"/>
      <c r="B74" s="70"/>
      <c r="C74" s="70"/>
      <c r="D74" s="71"/>
      <c r="E74" s="72"/>
      <c r="F74" s="72"/>
      <c r="G74" s="72"/>
      <c r="H74" s="68"/>
      <c r="I74" s="72"/>
      <c r="J74" s="72"/>
    </row>
    <row r="75" spans="1:10" s="8" customFormat="1" ht="18.75">
      <c r="A75" s="64"/>
      <c r="B75" s="70"/>
      <c r="C75" s="70"/>
      <c r="D75" s="71"/>
      <c r="E75" s="72"/>
      <c r="F75" s="72"/>
      <c r="G75" s="72"/>
      <c r="H75" s="68"/>
      <c r="I75" s="72"/>
      <c r="J75" s="72"/>
    </row>
    <row r="76" spans="1:10" s="8" customFormat="1" ht="18.75">
      <c r="A76" s="64"/>
      <c r="B76" s="70"/>
      <c r="C76" s="70"/>
      <c r="D76" s="71"/>
      <c r="E76" s="72"/>
      <c r="F76" s="72"/>
      <c r="G76" s="72"/>
      <c r="H76" s="68"/>
      <c r="I76" s="72"/>
      <c r="J76" s="72"/>
    </row>
    <row r="77" spans="1:10" s="8" customFormat="1" ht="18.75">
      <c r="A77" s="64"/>
      <c r="B77" s="70"/>
      <c r="C77" s="70"/>
      <c r="D77" s="71"/>
      <c r="E77" s="72"/>
      <c r="F77" s="72"/>
      <c r="G77" s="72"/>
      <c r="H77" s="68"/>
      <c r="I77" s="72"/>
      <c r="J77" s="72"/>
    </row>
    <row r="78" spans="1:10" s="8" customFormat="1" ht="18.75">
      <c r="A78" s="64"/>
      <c r="B78" s="70"/>
      <c r="C78" s="70"/>
      <c r="D78" s="71"/>
      <c r="E78" s="72"/>
      <c r="F78" s="72"/>
      <c r="G78" s="72"/>
      <c r="H78" s="68"/>
      <c r="I78" s="72"/>
      <c r="J78" s="72"/>
    </row>
    <row r="79" spans="1:10" s="8" customFormat="1" ht="18.75">
      <c r="A79" s="64"/>
      <c r="B79" s="70"/>
      <c r="C79" s="70"/>
      <c r="D79" s="71"/>
      <c r="E79" s="72"/>
      <c r="F79" s="72"/>
      <c r="G79" s="72"/>
      <c r="H79" s="68"/>
      <c r="I79" s="72"/>
      <c r="J79" s="72"/>
    </row>
    <row r="80" spans="1:10" s="8" customFormat="1" ht="18.75">
      <c r="A80" s="64"/>
      <c r="B80" s="70"/>
      <c r="C80" s="70"/>
      <c r="D80" s="71"/>
      <c r="E80" s="72"/>
      <c r="F80" s="72"/>
      <c r="G80" s="72"/>
      <c r="H80" s="68"/>
      <c r="I80" s="72"/>
      <c r="J80" s="72"/>
    </row>
    <row r="81" spans="1:10" s="8" customFormat="1" ht="18.75">
      <c r="A81" s="64"/>
      <c r="B81" s="70"/>
      <c r="C81" s="70"/>
      <c r="D81" s="71"/>
      <c r="E81" s="72"/>
      <c r="F81" s="72"/>
      <c r="G81" s="72"/>
      <c r="H81" s="68"/>
      <c r="I81" s="72"/>
      <c r="J81" s="72"/>
    </row>
    <row r="82" spans="1:10" s="8" customFormat="1" ht="18.75">
      <c r="A82" s="64"/>
      <c r="B82" s="70"/>
      <c r="C82" s="70"/>
      <c r="D82" s="71"/>
      <c r="E82" s="72"/>
      <c r="F82" s="72"/>
      <c r="G82" s="72"/>
      <c r="H82" s="68"/>
      <c r="I82" s="72"/>
      <c r="J82" s="72"/>
    </row>
    <row r="83" spans="1:10" s="8" customFormat="1" ht="18.75">
      <c r="A83" s="64"/>
      <c r="B83" s="70"/>
      <c r="C83" s="70"/>
      <c r="D83" s="71"/>
      <c r="E83" s="72"/>
      <c r="F83" s="72"/>
      <c r="G83" s="72"/>
      <c r="H83" s="68"/>
      <c r="I83" s="72"/>
      <c r="J83" s="72"/>
    </row>
    <row r="84" spans="1:10" s="8" customFormat="1" ht="18.75">
      <c r="A84" s="64"/>
      <c r="B84" s="70"/>
      <c r="C84" s="70"/>
      <c r="D84" s="71"/>
      <c r="E84" s="72"/>
      <c r="F84" s="72"/>
      <c r="G84" s="72"/>
      <c r="H84" s="68"/>
      <c r="I84" s="72"/>
      <c r="J84" s="72"/>
    </row>
    <row r="85" spans="1:10" s="8" customFormat="1" ht="18.75">
      <c r="A85" s="64"/>
      <c r="B85" s="70"/>
      <c r="C85" s="70"/>
      <c r="D85" s="71"/>
      <c r="E85" s="72"/>
      <c r="F85" s="72"/>
      <c r="G85" s="72"/>
      <c r="H85" s="68"/>
      <c r="I85" s="72"/>
      <c r="J85" s="72"/>
    </row>
    <row r="86" spans="1:10" s="8" customFormat="1" ht="18.75">
      <c r="A86" s="64"/>
      <c r="B86" s="70"/>
      <c r="C86" s="70"/>
      <c r="D86" s="71"/>
      <c r="E86" s="72"/>
      <c r="F86" s="72"/>
      <c r="G86" s="72"/>
      <c r="H86" s="68"/>
      <c r="I86" s="72"/>
      <c r="J86" s="72"/>
    </row>
    <row r="87" spans="2:10" ht="18.75">
      <c r="B87" s="76"/>
      <c r="C87" s="76"/>
      <c r="D87" s="77"/>
      <c r="E87" s="75"/>
      <c r="F87" s="75"/>
      <c r="G87" s="75"/>
      <c r="H87" s="78"/>
      <c r="I87" s="75"/>
      <c r="J87" s="75"/>
    </row>
    <row r="88" spans="2:10" ht="18.75">
      <c r="B88" s="76"/>
      <c r="C88" s="76"/>
      <c r="D88" s="77"/>
      <c r="E88" s="75"/>
      <c r="F88" s="75"/>
      <c r="G88" s="75"/>
      <c r="H88" s="78"/>
      <c r="I88" s="75"/>
      <c r="J88" s="75"/>
    </row>
    <row r="89" spans="2:10" ht="18.75">
      <c r="B89" s="76"/>
      <c r="C89" s="76"/>
      <c r="D89" s="77"/>
      <c r="E89" s="75"/>
      <c r="F89" s="75"/>
      <c r="G89" s="75"/>
      <c r="H89" s="78"/>
      <c r="I89" s="75"/>
      <c r="J89" s="75"/>
    </row>
    <row r="90" spans="2:10" ht="18.75">
      <c r="B90" s="76"/>
      <c r="C90" s="76"/>
      <c r="D90" s="77"/>
      <c r="E90" s="75"/>
      <c r="F90" s="75"/>
      <c r="G90" s="75"/>
      <c r="H90" s="78"/>
      <c r="I90" s="75"/>
      <c r="J90" s="75"/>
    </row>
    <row r="91" spans="2:10" ht="18.75">
      <c r="B91" s="76"/>
      <c r="C91" s="76"/>
      <c r="D91" s="77"/>
      <c r="E91" s="75"/>
      <c r="F91" s="75"/>
      <c r="G91" s="75"/>
      <c r="H91" s="78"/>
      <c r="I91" s="75"/>
      <c r="J91" s="75"/>
    </row>
    <row r="92" spans="2:10" ht="18.75">
      <c r="B92" s="76"/>
      <c r="C92" s="76"/>
      <c r="D92" s="77"/>
      <c r="E92" s="75"/>
      <c r="F92" s="75"/>
      <c r="G92" s="75"/>
      <c r="H92" s="78"/>
      <c r="I92" s="75"/>
      <c r="J92" s="75"/>
    </row>
    <row r="93" spans="2:10" ht="18.75">
      <c r="B93" s="76"/>
      <c r="C93" s="76"/>
      <c r="D93" s="77"/>
      <c r="E93" s="75"/>
      <c r="F93" s="75"/>
      <c r="G93" s="75"/>
      <c r="H93" s="78"/>
      <c r="I93" s="75"/>
      <c r="J93" s="75"/>
    </row>
    <row r="94" spans="2:10" ht="18.75">
      <c r="B94" s="76"/>
      <c r="C94" s="76"/>
      <c r="D94" s="77"/>
      <c r="E94" s="75"/>
      <c r="F94" s="75"/>
      <c r="G94" s="75"/>
      <c r="H94" s="78"/>
      <c r="I94" s="75"/>
      <c r="J94" s="75"/>
    </row>
    <row r="95" spans="2:10" ht="18.75">
      <c r="B95" s="76"/>
      <c r="C95" s="76"/>
      <c r="D95" s="77"/>
      <c r="E95" s="75"/>
      <c r="F95" s="75"/>
      <c r="G95" s="75"/>
      <c r="H95" s="78"/>
      <c r="I95" s="75"/>
      <c r="J95" s="75"/>
    </row>
    <row r="96" spans="2:10" ht="18.75">
      <c r="B96" s="76"/>
      <c r="C96" s="76"/>
      <c r="D96" s="77"/>
      <c r="E96" s="75"/>
      <c r="F96" s="75"/>
      <c r="G96" s="75"/>
      <c r="H96" s="78"/>
      <c r="I96" s="75"/>
      <c r="J96" s="75"/>
    </row>
    <row r="97" spans="2:10" ht="18.75">
      <c r="B97" s="76"/>
      <c r="C97" s="76"/>
      <c r="D97" s="77"/>
      <c r="E97" s="75"/>
      <c r="F97" s="75"/>
      <c r="G97" s="75"/>
      <c r="H97" s="78"/>
      <c r="I97" s="75"/>
      <c r="J97" s="75"/>
    </row>
    <row r="98" spans="2:10" ht="18.75">
      <c r="B98" s="76"/>
      <c r="C98" s="76"/>
      <c r="D98" s="77"/>
      <c r="E98" s="75"/>
      <c r="F98" s="75"/>
      <c r="G98" s="75"/>
      <c r="H98" s="78"/>
      <c r="I98" s="75"/>
      <c r="J98" s="75"/>
    </row>
    <row r="99" spans="2:10" ht="18.75">
      <c r="B99" s="76"/>
      <c r="C99" s="76"/>
      <c r="D99" s="77"/>
      <c r="E99" s="75"/>
      <c r="F99" s="75"/>
      <c r="G99" s="75"/>
      <c r="H99" s="78"/>
      <c r="I99" s="75"/>
      <c r="J99" s="75"/>
    </row>
    <row r="100" spans="2:10" ht="18.75">
      <c r="B100" s="76"/>
      <c r="C100" s="76"/>
      <c r="D100" s="77"/>
      <c r="E100" s="75"/>
      <c r="F100" s="75"/>
      <c r="G100" s="75"/>
      <c r="H100" s="78"/>
      <c r="I100" s="75"/>
      <c r="J100" s="75"/>
    </row>
    <row r="101" spans="2:10" ht="18.75">
      <c r="B101" s="76"/>
      <c r="C101" s="76"/>
      <c r="D101" s="77"/>
      <c r="E101" s="75"/>
      <c r="F101" s="75"/>
      <c r="G101" s="75"/>
      <c r="H101" s="78"/>
      <c r="I101" s="75"/>
      <c r="J101" s="75"/>
    </row>
    <row r="102" spans="2:10" ht="18.75">
      <c r="B102" s="76"/>
      <c r="C102" s="76"/>
      <c r="D102" s="77"/>
      <c r="E102" s="75"/>
      <c r="F102" s="75"/>
      <c r="G102" s="75"/>
      <c r="H102" s="78"/>
      <c r="I102" s="75"/>
      <c r="J102" s="75"/>
    </row>
    <row r="103" spans="2:10" ht="18.75">
      <c r="B103" s="76"/>
      <c r="C103" s="76"/>
      <c r="D103" s="77"/>
      <c r="E103" s="75"/>
      <c r="F103" s="75"/>
      <c r="G103" s="75"/>
      <c r="H103" s="78"/>
      <c r="I103" s="75"/>
      <c r="J103" s="75"/>
    </row>
    <row r="104" spans="2:10" ht="18.75">
      <c r="B104" s="76"/>
      <c r="C104" s="76"/>
      <c r="D104" s="77"/>
      <c r="E104" s="75"/>
      <c r="F104" s="75"/>
      <c r="G104" s="75"/>
      <c r="H104" s="78"/>
      <c r="I104" s="75"/>
      <c r="J104" s="75"/>
    </row>
    <row r="105" spans="2:10" ht="18.75">
      <c r="B105" s="76"/>
      <c r="C105" s="76"/>
      <c r="D105" s="77"/>
      <c r="E105" s="75"/>
      <c r="F105" s="75"/>
      <c r="G105" s="75"/>
      <c r="H105" s="78"/>
      <c r="I105" s="75"/>
      <c r="J105" s="75"/>
    </row>
    <row r="106" spans="2:10" ht="18.75">
      <c r="B106" s="76"/>
      <c r="C106" s="76"/>
      <c r="D106" s="77"/>
      <c r="E106" s="75"/>
      <c r="F106" s="75"/>
      <c r="G106" s="75"/>
      <c r="H106" s="78"/>
      <c r="I106" s="75"/>
      <c r="J106" s="75"/>
    </row>
    <row r="107" spans="2:10" ht="18.75">
      <c r="B107" s="76"/>
      <c r="C107" s="76"/>
      <c r="D107" s="77"/>
      <c r="E107" s="75"/>
      <c r="F107" s="75"/>
      <c r="G107" s="75"/>
      <c r="H107" s="78"/>
      <c r="I107" s="75"/>
      <c r="J107" s="75"/>
    </row>
    <row r="108" spans="2:10" ht="18.75">
      <c r="B108" s="76"/>
      <c r="C108" s="76"/>
      <c r="D108" s="77"/>
      <c r="E108" s="75"/>
      <c r="F108" s="75"/>
      <c r="G108" s="75"/>
      <c r="H108" s="78"/>
      <c r="I108" s="75"/>
      <c r="J108" s="75"/>
    </row>
    <row r="109" spans="2:10" ht="18.75">
      <c r="B109" s="76"/>
      <c r="C109" s="76"/>
      <c r="D109" s="77"/>
      <c r="E109" s="75"/>
      <c r="F109" s="75"/>
      <c r="G109" s="75"/>
      <c r="H109" s="78"/>
      <c r="I109" s="75"/>
      <c r="J109" s="75"/>
    </row>
    <row r="110" spans="2:10" ht="18.75">
      <c r="B110" s="76"/>
      <c r="C110" s="76"/>
      <c r="D110" s="77"/>
      <c r="E110" s="75"/>
      <c r="F110" s="75"/>
      <c r="G110" s="75"/>
      <c r="H110" s="78"/>
      <c r="I110" s="75"/>
      <c r="J110" s="75"/>
    </row>
    <row r="111" spans="2:10" ht="18.75">
      <c r="B111" s="76"/>
      <c r="C111" s="76"/>
      <c r="D111" s="77"/>
      <c r="E111" s="75"/>
      <c r="F111" s="75"/>
      <c r="G111" s="75"/>
      <c r="H111" s="78"/>
      <c r="I111" s="75"/>
      <c r="J111" s="75"/>
    </row>
    <row r="112" spans="2:10" ht="18.75">
      <c r="B112" s="76"/>
      <c r="C112" s="76"/>
      <c r="D112" s="77"/>
      <c r="E112" s="75"/>
      <c r="F112" s="75"/>
      <c r="G112" s="75"/>
      <c r="H112" s="78"/>
      <c r="I112" s="75"/>
      <c r="J112" s="75"/>
    </row>
    <row r="113" spans="2:10" ht="18.75">
      <c r="B113" s="76"/>
      <c r="C113" s="76"/>
      <c r="D113" s="77"/>
      <c r="E113" s="75"/>
      <c r="F113" s="75"/>
      <c r="G113" s="75"/>
      <c r="H113" s="78"/>
      <c r="I113" s="75"/>
      <c r="J113" s="75"/>
    </row>
    <row r="114" spans="2:10" ht="18.75">
      <c r="B114" s="76"/>
      <c r="C114" s="76"/>
      <c r="D114" s="77"/>
      <c r="E114" s="75"/>
      <c r="F114" s="75"/>
      <c r="G114" s="75"/>
      <c r="H114" s="78"/>
      <c r="I114" s="75"/>
      <c r="J114" s="75"/>
    </row>
    <row r="115" spans="2:10" ht="18.75">
      <c r="B115" s="76"/>
      <c r="C115" s="76"/>
      <c r="D115" s="77"/>
      <c r="E115" s="75"/>
      <c r="F115" s="75"/>
      <c r="G115" s="75"/>
      <c r="H115" s="78"/>
      <c r="I115" s="75"/>
      <c r="J115" s="75"/>
    </row>
    <row r="116" spans="2:10" ht="18.75">
      <c r="B116" s="76"/>
      <c r="C116" s="76"/>
      <c r="D116" s="77"/>
      <c r="E116" s="75"/>
      <c r="F116" s="75"/>
      <c r="G116" s="75"/>
      <c r="H116" s="78"/>
      <c r="I116" s="75"/>
      <c r="J116" s="75"/>
    </row>
    <row r="117" spans="2:10" ht="18.75">
      <c r="B117" s="76"/>
      <c r="C117" s="76"/>
      <c r="D117" s="77"/>
      <c r="E117" s="75"/>
      <c r="F117" s="75"/>
      <c r="G117" s="75"/>
      <c r="H117" s="78"/>
      <c r="I117" s="75"/>
      <c r="J117" s="75"/>
    </row>
    <row r="118" spans="2:10" ht="18.75">
      <c r="B118" s="76"/>
      <c r="C118" s="76"/>
      <c r="D118" s="77"/>
      <c r="E118" s="75"/>
      <c r="F118" s="75"/>
      <c r="G118" s="75"/>
      <c r="H118" s="78"/>
      <c r="I118" s="75"/>
      <c r="J118" s="75"/>
    </row>
    <row r="119" spans="2:10" ht="18.75">
      <c r="B119" s="76"/>
      <c r="C119" s="76"/>
      <c r="D119" s="77"/>
      <c r="E119" s="75"/>
      <c r="F119" s="75"/>
      <c r="G119" s="75"/>
      <c r="H119" s="78"/>
      <c r="I119" s="75"/>
      <c r="J119" s="75"/>
    </row>
    <row r="120" spans="2:10" ht="18.75">
      <c r="B120" s="76"/>
      <c r="C120" s="76"/>
      <c r="D120" s="77"/>
      <c r="E120" s="75"/>
      <c r="F120" s="75"/>
      <c r="G120" s="75"/>
      <c r="H120" s="78"/>
      <c r="I120" s="75"/>
      <c r="J120" s="75"/>
    </row>
    <row r="121" spans="2:10" ht="18.75">
      <c r="B121" s="76"/>
      <c r="C121" s="76"/>
      <c r="D121" s="77"/>
      <c r="E121" s="75"/>
      <c r="F121" s="75"/>
      <c r="G121" s="75"/>
      <c r="H121" s="78"/>
      <c r="I121" s="75"/>
      <c r="J121" s="75"/>
    </row>
    <row r="122" spans="2:10" ht="18.75">
      <c r="B122" s="76"/>
      <c r="C122" s="76"/>
      <c r="D122" s="77"/>
      <c r="E122" s="75"/>
      <c r="F122" s="75"/>
      <c r="G122" s="75"/>
      <c r="H122" s="78"/>
      <c r="I122" s="75"/>
      <c r="J122" s="75"/>
    </row>
    <row r="123" spans="2:10" ht="18.75">
      <c r="B123" s="76"/>
      <c r="C123" s="76"/>
      <c r="D123" s="77"/>
      <c r="E123" s="75"/>
      <c r="F123" s="75"/>
      <c r="G123" s="75"/>
      <c r="H123" s="78"/>
      <c r="I123" s="75"/>
      <c r="J123" s="75"/>
    </row>
    <row r="124" spans="2:10" ht="18.75">
      <c r="B124" s="76"/>
      <c r="C124" s="76"/>
      <c r="D124" s="77"/>
      <c r="E124" s="75"/>
      <c r="F124" s="75"/>
      <c r="G124" s="75"/>
      <c r="H124" s="78"/>
      <c r="I124" s="75"/>
      <c r="J124" s="75"/>
    </row>
    <row r="125" spans="2:10" ht="18.75">
      <c r="B125" s="76"/>
      <c r="C125" s="76"/>
      <c r="D125" s="77"/>
      <c r="E125" s="75"/>
      <c r="F125" s="75"/>
      <c r="G125" s="75"/>
      <c r="H125" s="78"/>
      <c r="I125" s="75"/>
      <c r="J125" s="75"/>
    </row>
    <row r="126" spans="2:10" ht="18.75">
      <c r="B126" s="76"/>
      <c r="C126" s="76"/>
      <c r="D126" s="77"/>
      <c r="E126" s="75"/>
      <c r="F126" s="75"/>
      <c r="G126" s="75"/>
      <c r="H126" s="78"/>
      <c r="I126" s="75"/>
      <c r="J126" s="75"/>
    </row>
    <row r="127" spans="2:10" ht="18.75">
      <c r="B127" s="76"/>
      <c r="C127" s="76"/>
      <c r="D127" s="77"/>
      <c r="E127" s="75"/>
      <c r="F127" s="75"/>
      <c r="G127" s="75"/>
      <c r="H127" s="78"/>
      <c r="I127" s="75"/>
      <c r="J127" s="75"/>
    </row>
    <row r="128" spans="2:10" ht="18.75">
      <c r="B128" s="76"/>
      <c r="C128" s="76"/>
      <c r="D128" s="77"/>
      <c r="E128" s="75"/>
      <c r="F128" s="75"/>
      <c r="G128" s="75"/>
      <c r="H128" s="78"/>
      <c r="I128" s="75"/>
      <c r="J128" s="75"/>
    </row>
    <row r="129" spans="2:10" ht="18.75">
      <c r="B129" s="76"/>
      <c r="C129" s="76"/>
      <c r="D129" s="77"/>
      <c r="E129" s="75"/>
      <c r="F129" s="75"/>
      <c r="G129" s="75"/>
      <c r="H129" s="78"/>
      <c r="I129" s="75"/>
      <c r="J129" s="75"/>
    </row>
    <row r="130" spans="2:10" ht="18.75">
      <c r="B130" s="76"/>
      <c r="C130" s="76"/>
      <c r="D130" s="77"/>
      <c r="E130" s="75"/>
      <c r="F130" s="75"/>
      <c r="G130" s="75"/>
      <c r="H130" s="78"/>
      <c r="I130" s="75"/>
      <c r="J130" s="75"/>
    </row>
    <row r="131" spans="2:10" ht="18.75">
      <c r="B131" s="76"/>
      <c r="C131" s="76"/>
      <c r="D131" s="77"/>
      <c r="E131" s="75"/>
      <c r="F131" s="75"/>
      <c r="G131" s="75"/>
      <c r="H131" s="78"/>
      <c r="I131" s="75"/>
      <c r="J131" s="75"/>
    </row>
    <row r="132" spans="2:10" ht="18.75">
      <c r="B132" s="76"/>
      <c r="C132" s="76"/>
      <c r="D132" s="77"/>
      <c r="E132" s="75"/>
      <c r="F132" s="75"/>
      <c r="G132" s="75"/>
      <c r="H132" s="78"/>
      <c r="I132" s="75"/>
      <c r="J132" s="75"/>
    </row>
    <row r="133" spans="2:10" ht="18.75">
      <c r="B133" s="76"/>
      <c r="C133" s="76"/>
      <c r="D133" s="77"/>
      <c r="E133" s="75"/>
      <c r="F133" s="75"/>
      <c r="G133" s="75"/>
      <c r="H133" s="78"/>
      <c r="I133" s="75"/>
      <c r="J133" s="75"/>
    </row>
    <row r="134" spans="2:10" ht="18.75">
      <c r="B134" s="76"/>
      <c r="C134" s="76"/>
      <c r="D134" s="77"/>
      <c r="E134" s="75"/>
      <c r="F134" s="75"/>
      <c r="G134" s="75"/>
      <c r="H134" s="78"/>
      <c r="I134" s="75"/>
      <c r="J134" s="75"/>
    </row>
    <row r="135" spans="2:10" ht="18.75">
      <c r="B135" s="76"/>
      <c r="C135" s="76"/>
      <c r="D135" s="77"/>
      <c r="E135" s="75"/>
      <c r="F135" s="75"/>
      <c r="G135" s="75"/>
      <c r="H135" s="78"/>
      <c r="I135" s="75"/>
      <c r="J135" s="75"/>
    </row>
    <row r="136" spans="2:10" ht="18.75">
      <c r="B136" s="76"/>
      <c r="C136" s="76"/>
      <c r="D136" s="77"/>
      <c r="E136" s="75"/>
      <c r="F136" s="75"/>
      <c r="G136" s="75"/>
      <c r="H136" s="78"/>
      <c r="I136" s="75"/>
      <c r="J136" s="75"/>
    </row>
    <row r="137" spans="2:10" ht="18.75">
      <c r="B137" s="76"/>
      <c r="C137" s="76"/>
      <c r="D137" s="77"/>
      <c r="E137" s="75"/>
      <c r="F137" s="75"/>
      <c r="G137" s="75"/>
      <c r="H137" s="78"/>
      <c r="I137" s="75"/>
      <c r="J137" s="75"/>
    </row>
    <row r="138" spans="2:10" ht="18.75">
      <c r="B138" s="76"/>
      <c r="C138" s="76"/>
      <c r="D138" s="77"/>
      <c r="E138" s="75"/>
      <c r="F138" s="75"/>
      <c r="G138" s="75"/>
      <c r="H138" s="78"/>
      <c r="I138" s="75"/>
      <c r="J138" s="75"/>
    </row>
    <row r="139" spans="2:10" ht="18.75">
      <c r="B139" s="76"/>
      <c r="C139" s="76"/>
      <c r="D139" s="77"/>
      <c r="E139" s="75"/>
      <c r="F139" s="75"/>
      <c r="G139" s="75"/>
      <c r="H139" s="78"/>
      <c r="I139" s="75"/>
      <c r="J139" s="75"/>
    </row>
    <row r="140" spans="2:10" ht="18.75">
      <c r="B140" s="76"/>
      <c r="C140" s="76"/>
      <c r="D140" s="77"/>
      <c r="E140" s="75"/>
      <c r="F140" s="75"/>
      <c r="G140" s="75"/>
      <c r="H140" s="78"/>
      <c r="I140" s="75"/>
      <c r="J140" s="75"/>
    </row>
    <row r="141" spans="2:10" ht="18.75">
      <c r="B141" s="76"/>
      <c r="C141" s="76"/>
      <c r="D141" s="77"/>
      <c r="E141" s="75"/>
      <c r="F141" s="75"/>
      <c r="G141" s="75"/>
      <c r="H141" s="78"/>
      <c r="I141" s="75"/>
      <c r="J141" s="75"/>
    </row>
    <row r="142" spans="2:10" ht="18.75">
      <c r="B142" s="76"/>
      <c r="C142" s="76"/>
      <c r="D142" s="77"/>
      <c r="E142" s="75"/>
      <c r="F142" s="75"/>
      <c r="G142" s="75"/>
      <c r="H142" s="78"/>
      <c r="I142" s="75"/>
      <c r="J142" s="75"/>
    </row>
    <row r="143" spans="2:10" ht="18.75">
      <c r="B143" s="76"/>
      <c r="C143" s="76"/>
      <c r="D143" s="77"/>
      <c r="E143" s="75"/>
      <c r="F143" s="75"/>
      <c r="G143" s="75"/>
      <c r="H143" s="78"/>
      <c r="I143" s="75"/>
      <c r="J143" s="75"/>
    </row>
    <row r="144" spans="2:10" ht="18.75">
      <c r="B144" s="76"/>
      <c r="C144" s="76"/>
      <c r="D144" s="77"/>
      <c r="E144" s="75"/>
      <c r="F144" s="75"/>
      <c r="G144" s="75"/>
      <c r="H144" s="78"/>
      <c r="I144" s="75"/>
      <c r="J144" s="75"/>
    </row>
    <row r="145" spans="2:10" ht="18.75">
      <c r="B145" s="76"/>
      <c r="C145" s="76"/>
      <c r="D145" s="77"/>
      <c r="E145" s="75"/>
      <c r="F145" s="75"/>
      <c r="G145" s="75"/>
      <c r="H145" s="78"/>
      <c r="I145" s="75"/>
      <c r="J145" s="75"/>
    </row>
    <row r="146" spans="2:10" ht="18.75">
      <c r="B146" s="76"/>
      <c r="C146" s="76"/>
      <c r="D146" s="77"/>
      <c r="E146" s="75"/>
      <c r="F146" s="75"/>
      <c r="G146" s="75"/>
      <c r="H146" s="78"/>
      <c r="I146" s="75"/>
      <c r="J146" s="75"/>
    </row>
    <row r="147" spans="2:10" ht="18.75">
      <c r="B147" s="76"/>
      <c r="C147" s="76"/>
      <c r="D147" s="77"/>
      <c r="E147" s="75"/>
      <c r="F147" s="75"/>
      <c r="G147" s="75"/>
      <c r="H147" s="78"/>
      <c r="I147" s="75"/>
      <c r="J147" s="75"/>
    </row>
  </sheetData>
  <sheetProtection/>
  <mergeCells count="23">
    <mergeCell ref="F1:J1"/>
    <mergeCell ref="F2:J2"/>
    <mergeCell ref="F3:J3"/>
    <mergeCell ref="F4:J4"/>
    <mergeCell ref="F5:J5"/>
    <mergeCell ref="H6:J6"/>
    <mergeCell ref="B7:J7"/>
    <mergeCell ref="A8:B8"/>
    <mergeCell ref="A9:B9"/>
    <mergeCell ref="I11:J11"/>
    <mergeCell ref="B52:J52"/>
    <mergeCell ref="A11:A12"/>
    <mergeCell ref="B11:B12"/>
    <mergeCell ref="C11:C12"/>
    <mergeCell ref="D11:D12"/>
    <mergeCell ref="E11:E12"/>
    <mergeCell ref="H11:H12"/>
    <mergeCell ref="E25:E29"/>
    <mergeCell ref="E33:E34"/>
    <mergeCell ref="F11:F12"/>
    <mergeCell ref="F25:F29"/>
    <mergeCell ref="F33:F34"/>
    <mergeCell ref="G11:G12"/>
  </mergeCells>
  <printOptions/>
  <pageMargins left="0.64" right="0.41" top="0.63" bottom="0.42" header="0.13" footer="0"/>
  <pageSetup fitToHeight="4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Вита</cp:lastModifiedBy>
  <cp:lastPrinted>2021-01-06T07:17:16Z</cp:lastPrinted>
  <dcterms:created xsi:type="dcterms:W3CDTF">2010-12-30T07:19:15Z</dcterms:created>
  <dcterms:modified xsi:type="dcterms:W3CDTF">2021-02-18T07:55:50Z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