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8340" activeTab="0"/>
  </bookViews>
  <sheets>
    <sheet name="Додаток 1 Фін.план (2023)" sheetId="1" r:id="rId1"/>
    <sheet name="Додаток 1 Фін.план (2022)" sheetId="2" r:id="rId2"/>
    <sheet name="Додаток 1 Фін.план" sheetId="3" r:id="rId3"/>
  </sheets>
  <definedNames>
    <definedName name="_xlnm.Print_Area" localSheetId="2">'Додаток 1 Фін.план'!$A$1:$I$101</definedName>
    <definedName name="_xlnm.Print_Area" localSheetId="1">'Додаток 1 Фін.план (2022)'!$A$1:$I$101</definedName>
    <definedName name="_xlnm.Print_Area" localSheetId="0">'Додаток 1 Фін.план (2023)'!$A$1:$I$92</definedName>
  </definedNames>
  <calcPr fullCalcOnLoad="1"/>
</workbook>
</file>

<file path=xl/sharedStrings.xml><?xml version="1.0" encoding="utf-8"?>
<sst xmlns="http://schemas.openxmlformats.org/spreadsheetml/2006/main" count="362" uniqueCount="140">
  <si>
    <t>Додаток 1</t>
  </si>
  <si>
    <t>до Порядку складання фінансового плану комунальним некомерційним підприємством та контролю за його виконанням</t>
  </si>
  <si>
    <t>ЗАТВЕРДЖУЮ:</t>
  </si>
  <si>
    <t>ПОГОДЖЕНО:</t>
  </si>
  <si>
    <t>(назва підприємства)</t>
  </si>
  <si>
    <t>Показники </t>
  </si>
  <si>
    <t>Код рядка</t>
  </si>
  <si>
    <t>Факт мину-лого року</t>
  </si>
  <si>
    <t>Плановий рік, усього  </t>
  </si>
  <si>
    <t>І</t>
  </si>
  <si>
    <t>ІІ</t>
  </si>
  <si>
    <t>ІІІ</t>
  </si>
  <si>
    <t>ІV</t>
  </si>
  <si>
    <t>1 </t>
  </si>
  <si>
    <t>2 </t>
  </si>
  <si>
    <t xml:space="preserve">   благодійні внески, гранти та дарунки </t>
  </si>
  <si>
    <t>капітальний ремонт</t>
  </si>
  <si>
    <t>Керівник підприємства</t>
  </si>
  <si>
    <t>(підпис)</t>
  </si>
  <si>
    <t xml:space="preserve">                  (П.І.Б.)</t>
  </si>
  <si>
    <t>Заступник керівника</t>
  </si>
  <si>
    <t>У тому числі за кварталами планового року</t>
  </si>
  <si>
    <t>I. Формування фінансових результатів</t>
  </si>
  <si>
    <t>1010</t>
  </si>
  <si>
    <t>1020</t>
  </si>
  <si>
    <t>Доходи</t>
  </si>
  <si>
    <t xml:space="preserve">   доходи надавача за програмою медичних гарантій від НСЗУ</t>
  </si>
  <si>
    <t>1011</t>
  </si>
  <si>
    <t>1012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</si>
  <si>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</si>
  <si>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</si>
  <si>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</si>
  <si>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</si>
  <si>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</si>
  <si>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</si>
  <si>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</si>
  <si>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</si>
  <si>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</si>
  <si>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</si>
  <si>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</si>
  <si>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</si>
  <si>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</si>
  <si>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</si>
  <si>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</si>
  <si>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</si>
  <si>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</si>
  <si>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</si>
  <si>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Податки, збори та платежі до бюджету, у т.ч.:</t>
  </si>
  <si>
    <t>ІІІ. Інвестиційна діяльність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</si>
  <si>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</si>
  <si>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</si>
  <si>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</si>
  <si>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(виготовлення) нематеріальних активів</t>
  </si>
  <si>
    <t>модернізація, модифікація (добудова, дообладнання, реконструкція) основних засобів</t>
  </si>
  <si>
    <t>Вартість основних засобів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</si>
  <si>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</si>
  <si>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</si>
  <si>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</si>
  <si>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</si>
  <si>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</si>
  <si>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</si>
  <si>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</si>
  <si>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</si>
  <si>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Проект</t>
  </si>
  <si>
    <t xml:space="preserve">Уточнений </t>
  </si>
  <si>
    <t>зробити позначку "Х"</t>
  </si>
  <si>
    <t xml:space="preserve">   медична субвенція</t>
  </si>
  <si>
    <t>ФІНАНСОВИЙ ПЛАН</t>
  </si>
  <si>
    <t>грн.</t>
  </si>
  <si>
    <t>Оплата комунальних послуг та енергоносіїв</t>
  </si>
  <si>
    <t>(Посада, П.І.Б.  підпис)</t>
  </si>
  <si>
    <t>АМОРТИЗАЦІЯ</t>
  </si>
  <si>
    <t>Штатна чисельність працівників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</si>
  <si>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</si>
  <si>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</si>
  <si>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</si>
  <si>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</si>
  <si>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Заступник директора-начальник управління організації медичної допомоги департаменту охорони здоров'я населення Дніпровської міської ради</t>
  </si>
  <si>
    <t>Ю.І.Віклієнко</t>
  </si>
  <si>
    <t>Заступник директора департаменту- начальник управління фінансово-економічного забезпечення- головний бухгалтер</t>
  </si>
  <si>
    <t>О.І.Воронько</t>
  </si>
  <si>
    <t xml:space="preserve">   надходження від додаткової господарської діяльності  (отримані % по депозитах)</t>
  </si>
  <si>
    <t>надходження коштів як компенсація орендарем комунальних послуг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</si>
  <si>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</si>
  <si>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>ІІ. Видатки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</si>
  <si>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</si>
  <si>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</si>
  <si>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</si>
  <si>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</si>
  <si>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</si>
  <si>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</si>
  <si>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дохід з інших джерел по капітальних видатках</t>
  </si>
  <si>
    <t>V.  Фінансовий результат діяльності </t>
  </si>
  <si>
    <t>VI. Розрахунки з бюджетом</t>
  </si>
  <si>
    <t>VIІ. Додаткова інформація</t>
  </si>
  <si>
    <t>на 01.04</t>
  </si>
  <si>
    <t>на 01.01</t>
  </si>
  <si>
    <t>на 01.07</t>
  </si>
  <si>
    <t>на 01.10</t>
  </si>
  <si>
    <t xml:space="preserve">   плата за послуги, що надаються згідно з основною діяльністю (платні послуги)</t>
  </si>
  <si>
    <t>Надходження (дохід)  від реалізації продукції (товарів, робіт, послуг), у т.ч.:</t>
  </si>
  <si>
    <t>Інші надходження (доходи) , у т.ч.:</t>
  </si>
  <si>
    <t>надходження (доходи) від реалізації майна</t>
  </si>
  <si>
    <t>надходження (дохід) від оренди майна</t>
  </si>
  <si>
    <t>надходження (дохід) від централізованого постачання</t>
  </si>
  <si>
    <t>Прогноз на наступний рік</t>
  </si>
  <si>
    <t>Одиниця виміру             грн.</t>
  </si>
  <si>
    <t xml:space="preserve">Надходження (дохід) за рахунок коштів бюджету міста </t>
  </si>
  <si>
    <t>1021</t>
  </si>
  <si>
    <t>1022</t>
  </si>
  <si>
    <t xml:space="preserve">Дохід з місцевого бюджету за цільовими програмами </t>
  </si>
  <si>
    <t xml:space="preserve">Дохід з місцевого бюджету за програмою підтримки </t>
  </si>
  <si>
    <t>Інші надходження (дохід) (розписати)</t>
  </si>
  <si>
    <t xml:space="preserve"> комунального некомерційного підприємства"Міська клінічна лікарня №9"Дніпровської міської ради</t>
  </si>
  <si>
    <t>на 2020  рік</t>
  </si>
  <si>
    <t>X</t>
  </si>
  <si>
    <t>Змінений</t>
  </si>
  <si>
    <t>Середньооблікова кількість штатних працівників     1060</t>
  </si>
  <si>
    <t>Місцезнаходження м.Дніпро,Амур-Нижньодніпровський район,пр.Мануйлівський 29</t>
  </si>
  <si>
    <t>Телефон  (056)790-05-00</t>
  </si>
  <si>
    <t>О.П.Фінкова</t>
  </si>
  <si>
    <t>Л.Г.Шкурко</t>
  </si>
  <si>
    <t>В.о. директора КНП "Тетіївська ЦЛ"</t>
  </si>
  <si>
    <t>Дмитро ПОТІЄНКО</t>
  </si>
  <si>
    <t>Х</t>
  </si>
  <si>
    <t>на 2022  рік</t>
  </si>
  <si>
    <t xml:space="preserve"> комунального некомерційного підприємства "Тетіївська центральна лікарня" Тетіївської міської ради</t>
  </si>
  <si>
    <t>В.о. директора</t>
  </si>
  <si>
    <t>Головний бухгалтер</t>
  </si>
  <si>
    <t>Ігор КАСЯНЧУК</t>
  </si>
  <si>
    <t>Середньооблікова кількість штатних працівників:     232</t>
  </si>
  <si>
    <t>Місцезнаходження: 09801 Київська обл., Білоцерківський р-н.,М Тетіїв вул. Цвіткова, 26</t>
  </si>
  <si>
    <t>Телефон: (04560) 5-13-38</t>
  </si>
  <si>
    <t>Дохід з місцевого бюджету за програмою підтримки</t>
  </si>
  <si>
    <t xml:space="preserve"> </t>
  </si>
  <si>
    <t xml:space="preserve">Інші надходження (дохід) </t>
  </si>
  <si>
    <t>Секретар міської ради</t>
  </si>
  <si>
    <t>Наталія ІВАНЮТА</t>
  </si>
  <si>
    <t xml:space="preserve">                 </t>
  </si>
  <si>
    <t>до рішення п'ятнадцятої сесії Тетіївської міської ради VIII скликання 30.06.2022 №    -15-VIII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</si>
</sst>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.000"/>
    <numFmt numFmtId="181" formatCode="0.000"/>
    <numFmt numFmtId="182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sz val="12"/>
      <name val="Times New Roman"/>
      <family val="1"/>
    </font>
    <font>
      <sz val="13.5"/>
      <name val="Arial Cyr"/>
      <family val="0"/>
    </font>
    <font>
      <sz val="11.5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.5"/>
      <name val="Calibri"/>
      <family val="2"/>
    </font>
    <font>
      <sz val="10"/>
      <name val="Calibri"/>
      <family val="2"/>
    </font>
    <font>
      <sz val="13.5"/>
      <color indexed="8"/>
      <name val="Calibri"/>
      <family val="2"/>
    </font>
    <font>
      <b/>
      <sz val="13.5"/>
      <color indexed="8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.5"/>
      <color theme="1"/>
      <name val="Calibri"/>
      <family val="2"/>
    </font>
    <font>
      <b/>
      <sz val="13.5"/>
      <color theme="1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/>
      <bottom style="thin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/>
      <bottom/>
    </border>
    <border>
      <left/>
      <right style="thin"/>
      <top/>
      <bottom/>
    </border>
    <border>
      <left/>
      <right style="thin">
        <color rgb="FF000000"/>
      </right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6">
    <xf numFmtId="0" fontId="0" fillId="0" borderId="0" xfId="0" applyFont="1" applyAlignment="1">
      <alignment/>
    </xf>
    <xf numFmtId="0" fontId="6" fillId="0" borderId="0" xfId="49" applyFont="1">
      <alignment/>
      <protection/>
    </xf>
    <xf numFmtId="0" fontId="6" fillId="0" borderId="0" xfId="49" applyFont="1" applyAlignment="1">
      <alignment horizontal="center"/>
      <protection/>
    </xf>
    <xf numFmtId="0" fontId="28" fillId="0" borderId="0" xfId="49" applyFont="1" applyAlignment="1">
      <alignment horizontal="center"/>
      <protection/>
    </xf>
    <xf numFmtId="0" fontId="4" fillId="0" borderId="0" xfId="49" applyFont="1" applyAlignment="1" applyProtection="1">
      <alignment horizontal="center" vertical="center" wrapText="1"/>
      <protection locked="0"/>
    </xf>
    <xf numFmtId="0" fontId="5" fillId="0" borderId="0" xfId="49" applyFont="1" applyAlignment="1" applyProtection="1">
      <alignment horizontal="center" vertical="center" wrapText="1"/>
      <protection locked="0"/>
    </xf>
    <xf numFmtId="0" fontId="29" fillId="0" borderId="0" xfId="49" applyFont="1" applyAlignment="1" applyProtection="1">
      <alignment horizontal="center" vertical="center"/>
      <protection locked="0"/>
    </xf>
    <xf numFmtId="0" fontId="49" fillId="0" borderId="0" xfId="49" applyFont="1">
      <alignment/>
      <protection/>
    </xf>
    <xf numFmtId="0" fontId="49" fillId="33" borderId="0" xfId="49" applyFont="1" applyFill="1">
      <alignment/>
      <protection/>
    </xf>
    <xf numFmtId="0" fontId="6" fillId="0" borderId="0" xfId="49" applyFont="1" applyAlignment="1" applyProtection="1">
      <alignment horizontal="left" vertical="center" wrapText="1"/>
      <protection locked="0"/>
    </xf>
    <xf numFmtId="0" fontId="28" fillId="0" borderId="0" xfId="49" applyFont="1" applyAlignment="1" applyProtection="1">
      <alignment horizontal="left" vertical="center"/>
      <protection locked="0"/>
    </xf>
    <xf numFmtId="0" fontId="28" fillId="0" borderId="0" xfId="49" applyFont="1" applyAlignment="1">
      <alignment horizontal="left"/>
      <protection/>
    </xf>
    <xf numFmtId="0" fontId="28" fillId="0" borderId="0" xfId="49" applyFont="1">
      <alignment/>
      <protection/>
    </xf>
    <xf numFmtId="0" fontId="8" fillId="34" borderId="0" xfId="49" applyFont="1" applyFill="1" applyBorder="1">
      <alignment/>
      <protection/>
    </xf>
    <xf numFmtId="0" fontId="8" fillId="34" borderId="0" xfId="49" applyFont="1" applyFill="1" applyBorder="1" applyAlignment="1">
      <alignment horizontal="center"/>
      <protection/>
    </xf>
    <xf numFmtId="0" fontId="7" fillId="34" borderId="0" xfId="49" applyFont="1" applyFill="1" applyBorder="1" applyAlignment="1">
      <alignment horizontal="center"/>
      <protection/>
    </xf>
    <xf numFmtId="0" fontId="28" fillId="0" borderId="10" xfId="49" applyFont="1" applyBorder="1" applyAlignment="1">
      <alignment horizontal="center" vertical="center"/>
      <protection/>
    </xf>
    <xf numFmtId="0" fontId="7" fillId="34" borderId="11" xfId="49" applyFont="1" applyFill="1" applyBorder="1" applyAlignment="1">
      <alignment horizontal="center" vertical="center" wrapText="1"/>
      <protection/>
    </xf>
    <xf numFmtId="0" fontId="7" fillId="34" borderId="12" xfId="49" applyFont="1" applyFill="1" applyBorder="1" applyAlignment="1">
      <alignment horizontal="center" vertical="center" wrapText="1"/>
      <protection/>
    </xf>
    <xf numFmtId="0" fontId="7" fillId="34" borderId="10" xfId="49" applyFont="1" applyFill="1" applyBorder="1" applyAlignment="1">
      <alignment horizontal="center" vertical="center" wrapText="1"/>
      <protection/>
    </xf>
    <xf numFmtId="0" fontId="7" fillId="0" borderId="10" xfId="49" applyFont="1" applyBorder="1" applyAlignment="1">
      <alignment horizontal="center"/>
      <protection/>
    </xf>
    <xf numFmtId="49" fontId="7" fillId="34" borderId="11" xfId="0" applyNumberFormat="1" applyFont="1" applyFill="1" applyBorder="1" applyAlignment="1">
      <alignment horizontal="center" vertical="center" wrapText="1"/>
    </xf>
    <xf numFmtId="180" fontId="4" fillId="34" borderId="11" xfId="0" applyNumberFormat="1" applyFont="1" applyFill="1" applyBorder="1" applyAlignment="1">
      <alignment horizontal="center" vertical="center" wrapText="1"/>
    </xf>
    <xf numFmtId="180" fontId="4" fillId="0" borderId="12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justify" vertical="center" wrapText="1"/>
    </xf>
    <xf numFmtId="180" fontId="7" fillId="34" borderId="11" xfId="0" applyNumberFormat="1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3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 wrapText="1"/>
    </xf>
    <xf numFmtId="180" fontId="7" fillId="0" borderId="14" xfId="0" applyNumberFormat="1" applyFont="1" applyFill="1" applyBorder="1" applyAlignment="1">
      <alignment horizontal="center" vertical="center" wrapText="1"/>
    </xf>
    <xf numFmtId="180" fontId="7" fillId="0" borderId="15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180" fontId="7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justify" vertical="center" wrapText="1"/>
    </xf>
    <xf numFmtId="180" fontId="7" fillId="0" borderId="16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0" fontId="49" fillId="0" borderId="0" xfId="49" applyFont="1" applyFill="1">
      <alignment/>
      <protection/>
    </xf>
    <xf numFmtId="0" fontId="6" fillId="0" borderId="0" xfId="49" applyFont="1" applyFill="1" applyBorder="1">
      <alignment/>
      <protection/>
    </xf>
    <xf numFmtId="0" fontId="6" fillId="0" borderId="0" xfId="49" applyFont="1" applyFill="1" applyBorder="1" applyAlignment="1">
      <alignment horizontal="center"/>
      <protection/>
    </xf>
    <xf numFmtId="180" fontId="6" fillId="0" borderId="0" xfId="49" applyNumberFormat="1" applyFont="1" applyFill="1" applyBorder="1" applyAlignment="1">
      <alignment horizontal="center"/>
      <protection/>
    </xf>
    <xf numFmtId="180" fontId="28" fillId="0" borderId="0" xfId="49" applyNumberFormat="1" applyFont="1" applyFill="1" applyAlignment="1">
      <alignment horizontal="center"/>
      <protection/>
    </xf>
    <xf numFmtId="0" fontId="28" fillId="0" borderId="0" xfId="49" applyFont="1" applyFill="1" applyAlignment="1">
      <alignment horizontal="center"/>
      <protection/>
    </xf>
    <xf numFmtId="0" fontId="6" fillId="34" borderId="0" xfId="49" applyFont="1" applyFill="1" applyBorder="1">
      <alignment/>
      <protection/>
    </xf>
    <xf numFmtId="0" fontId="7" fillId="0" borderId="14" xfId="0" applyFont="1" applyFill="1" applyBorder="1" applyAlignment="1">
      <alignment vertical="center" wrapText="1"/>
    </xf>
    <xf numFmtId="180" fontId="7" fillId="0" borderId="17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80" fontId="4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justify" vertical="center" wrapText="1"/>
    </xf>
    <xf numFmtId="180" fontId="7" fillId="0" borderId="0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 wrapText="1"/>
    </xf>
    <xf numFmtId="180" fontId="7" fillId="0" borderId="18" xfId="0" applyNumberFormat="1" applyFont="1" applyFill="1" applyBorder="1" applyAlignment="1">
      <alignment horizontal="center" vertical="center" wrapText="1"/>
    </xf>
    <xf numFmtId="180" fontId="7" fillId="0" borderId="19" xfId="0" applyNumberFormat="1" applyFont="1" applyFill="1" applyBorder="1" applyAlignment="1">
      <alignment horizontal="center" vertical="center" wrapText="1"/>
    </xf>
    <xf numFmtId="180" fontId="7" fillId="0" borderId="16" xfId="0" applyNumberFormat="1" applyFont="1" applyFill="1" applyBorder="1" applyAlignment="1">
      <alignment horizontal="center"/>
    </xf>
    <xf numFmtId="0" fontId="4" fillId="0" borderId="0" xfId="49" applyFont="1" applyAlignment="1" applyProtection="1">
      <alignment vertical="center" wrapText="1"/>
      <protection locked="0"/>
    </xf>
    <xf numFmtId="0" fontId="7" fillId="0" borderId="0" xfId="49" applyFont="1" applyBorder="1" applyAlignment="1" applyProtection="1">
      <alignment vertical="center" wrapText="1"/>
      <protection locked="0"/>
    </xf>
    <xf numFmtId="0" fontId="3" fillId="0" borderId="0" xfId="49" applyFont="1" applyAlignment="1" applyProtection="1">
      <alignment vertical="center" wrapText="1"/>
      <protection locked="0"/>
    </xf>
    <xf numFmtId="0" fontId="50" fillId="0" borderId="0" xfId="49" applyFont="1">
      <alignment/>
      <protection/>
    </xf>
    <xf numFmtId="0" fontId="6" fillId="0" borderId="0" xfId="49" applyFont="1" applyAlignment="1">
      <alignment/>
      <protection/>
    </xf>
    <xf numFmtId="0" fontId="3" fillId="0" borderId="10" xfId="49" applyFont="1" applyBorder="1" applyAlignment="1" applyProtection="1">
      <alignment horizontal="left" vertical="center" wrapText="1"/>
      <protection locked="0"/>
    </xf>
    <xf numFmtId="0" fontId="3" fillId="0" borderId="10" xfId="49" applyFont="1" applyBorder="1" applyAlignment="1" applyProtection="1">
      <alignment vertical="center" wrapText="1"/>
      <protection locked="0"/>
    </xf>
    <xf numFmtId="0" fontId="3" fillId="0" borderId="0" xfId="49" applyFont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0" fontId="4" fillId="0" borderId="14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34" borderId="11" xfId="0" applyFont="1" applyFill="1" applyBorder="1" applyAlignment="1" applyProtection="1">
      <alignment horizontal="justify" vertical="center" wrapText="1"/>
      <protection locked="0"/>
    </xf>
    <xf numFmtId="49" fontId="7" fillId="34" borderId="2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justify" vertical="center" wrapText="1"/>
    </xf>
    <xf numFmtId="0" fontId="4" fillId="34" borderId="11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/>
    </xf>
    <xf numFmtId="0" fontId="4" fillId="34" borderId="11" xfId="0" applyFont="1" applyFill="1" applyBorder="1" applyAlignment="1" applyProtection="1">
      <alignment horizontal="justify" vertical="center" wrapText="1"/>
      <protection locked="0"/>
    </xf>
    <xf numFmtId="0" fontId="7" fillId="34" borderId="12" xfId="0" applyFont="1" applyFill="1" applyBorder="1" applyAlignment="1" applyProtection="1">
      <alignment horizontal="justify" vertical="center" wrapText="1"/>
      <protection locked="0"/>
    </xf>
    <xf numFmtId="0" fontId="4" fillId="0" borderId="14" xfId="0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justify" vertical="center" wrapText="1"/>
    </xf>
    <xf numFmtId="180" fontId="4" fillId="0" borderId="2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5" fillId="34" borderId="0" xfId="49" applyFont="1" applyFill="1" applyBorder="1" applyAlignment="1">
      <alignment horizontal="center"/>
      <protection/>
    </xf>
    <xf numFmtId="0" fontId="3" fillId="0" borderId="0" xfId="49" applyFont="1" applyAlignment="1" applyProtection="1">
      <alignment horizontal="center" vertical="center" wrapText="1"/>
      <protection locked="0"/>
    </xf>
    <xf numFmtId="0" fontId="7" fillId="0" borderId="21" xfId="49" applyFont="1" applyBorder="1" applyAlignment="1" applyProtection="1">
      <alignment horizontal="right" wrapText="1"/>
      <protection locked="0"/>
    </xf>
    <xf numFmtId="0" fontId="6" fillId="34" borderId="0" xfId="49" applyFont="1" applyFill="1" applyBorder="1" applyAlignment="1">
      <alignment horizontal="center"/>
      <protection/>
    </xf>
    <xf numFmtId="0" fontId="9" fillId="34" borderId="10" xfId="49" applyFont="1" applyFill="1" applyBorder="1" applyAlignment="1">
      <alignment horizontal="center" vertical="center" wrapText="1"/>
      <protection/>
    </xf>
    <xf numFmtId="0" fontId="6" fillId="0" borderId="22" xfId="49" applyFont="1" applyFill="1" applyBorder="1" applyAlignment="1">
      <alignment horizontal="center"/>
      <protection/>
    </xf>
    <xf numFmtId="0" fontId="6" fillId="34" borderId="22" xfId="49" applyFont="1" applyFill="1" applyBorder="1" applyAlignment="1">
      <alignment horizontal="center"/>
      <protection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49" fontId="4" fillId="34" borderId="18" xfId="0" applyNumberFormat="1" applyFont="1" applyFill="1" applyBorder="1" applyAlignment="1">
      <alignment horizontal="center" vertical="center" wrapText="1"/>
    </xf>
    <xf numFmtId="180" fontId="4" fillId="34" borderId="18" xfId="0" applyNumberFormat="1" applyFont="1" applyFill="1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 horizontal="center" vertical="center" wrapText="1"/>
    </xf>
    <xf numFmtId="180" fontId="4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3" fillId="0" borderId="10" xfId="49" applyFont="1" applyBorder="1" applyAlignment="1" applyProtection="1">
      <alignment horizontal="center" vertical="center" wrapText="1"/>
      <protection locked="0"/>
    </xf>
    <xf numFmtId="180" fontId="7" fillId="0" borderId="10" xfId="0" applyNumberFormat="1" applyFont="1" applyFill="1" applyBorder="1" applyAlignment="1">
      <alignment vertical="center" wrapText="1"/>
    </xf>
    <xf numFmtId="180" fontId="7" fillId="0" borderId="10" xfId="0" applyNumberFormat="1" applyFont="1" applyFill="1" applyBorder="1" applyAlignment="1">
      <alignment vertical="center"/>
    </xf>
    <xf numFmtId="0" fontId="6" fillId="34" borderId="0" xfId="49" applyFont="1" applyFill="1" applyBorder="1" applyAlignment="1">
      <alignment horizontal="center"/>
      <protection/>
    </xf>
    <xf numFmtId="0" fontId="9" fillId="34" borderId="10" xfId="49" applyFont="1" applyFill="1" applyBorder="1" applyAlignment="1">
      <alignment horizontal="center" vertical="center" wrapText="1"/>
      <protection/>
    </xf>
    <xf numFmtId="4" fontId="6" fillId="0" borderId="0" xfId="49" applyNumberFormat="1" applyFont="1" applyAlignment="1">
      <alignment horizontal="center"/>
      <protection/>
    </xf>
    <xf numFmtId="4" fontId="8" fillId="34" borderId="0" xfId="49" applyNumberFormat="1" applyFont="1" applyFill="1" applyBorder="1" applyAlignment="1">
      <alignment horizontal="center"/>
      <protection/>
    </xf>
    <xf numFmtId="4" fontId="7" fillId="34" borderId="11" xfId="49" applyNumberFormat="1" applyFont="1" applyFill="1" applyBorder="1" applyAlignment="1">
      <alignment horizontal="center" vertical="center" wrapText="1"/>
      <protection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center" vertical="center" wrapText="1"/>
    </xf>
    <xf numFmtId="4" fontId="7" fillId="34" borderId="11" xfId="0" applyNumberFormat="1" applyFont="1" applyFill="1" applyBorder="1" applyAlignment="1">
      <alignment horizontal="center" vertical="center" wrapText="1"/>
    </xf>
    <xf numFmtId="4" fontId="4" fillId="34" borderId="18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left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6" fillId="0" borderId="22" xfId="49" applyNumberFormat="1" applyFont="1" applyFill="1" applyBorder="1" applyAlignment="1">
      <alignment horizontal="center"/>
      <protection/>
    </xf>
    <xf numFmtId="4" fontId="5" fillId="34" borderId="0" xfId="49" applyNumberFormat="1" applyFont="1" applyFill="1" applyBorder="1" applyAlignment="1">
      <alignment horizontal="center"/>
      <protection/>
    </xf>
    <xf numFmtId="4" fontId="6" fillId="34" borderId="22" xfId="49" applyNumberFormat="1" applyFont="1" applyFill="1" applyBorder="1" applyAlignment="1">
      <alignment horizontal="center"/>
      <protection/>
    </xf>
    <xf numFmtId="4" fontId="28" fillId="0" borderId="0" xfId="49" applyNumberFormat="1" applyFont="1" applyAlignment="1">
      <alignment horizontal="center"/>
      <protection/>
    </xf>
    <xf numFmtId="4" fontId="7" fillId="34" borderId="11" xfId="0" applyNumberFormat="1" applyFont="1" applyFill="1" applyBorder="1" applyAlignment="1">
      <alignment horizontal="justify" vertical="center" wrapText="1"/>
    </xf>
    <xf numFmtId="4" fontId="7" fillId="34" borderId="10" xfId="0" applyNumberFormat="1" applyFont="1" applyFill="1" applyBorder="1" applyAlignment="1">
      <alignment horizontal="justify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justify" vertical="center" wrapText="1"/>
    </xf>
    <xf numFmtId="4" fontId="7" fillId="0" borderId="10" xfId="0" applyNumberFormat="1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wrapText="1"/>
    </xf>
    <xf numFmtId="4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left" vertical="center"/>
    </xf>
    <xf numFmtId="4" fontId="7" fillId="0" borderId="11" xfId="0" applyNumberFormat="1" applyFont="1" applyFill="1" applyBorder="1" applyAlignment="1">
      <alignment horizontal="justify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justify" vertical="center" wrapText="1"/>
    </xf>
    <xf numFmtId="4" fontId="7" fillId="0" borderId="10" xfId="0" applyNumberFormat="1" applyFont="1" applyFill="1" applyBorder="1" applyAlignment="1">
      <alignment horizontal="left" vertical="center" wrapText="1"/>
    </xf>
    <xf numFmtId="4" fontId="4" fillId="0" borderId="14" xfId="0" applyNumberFormat="1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justify" vertical="center" wrapText="1"/>
    </xf>
    <xf numFmtId="4" fontId="4" fillId="34" borderId="11" xfId="0" applyNumberFormat="1" applyFont="1" applyFill="1" applyBorder="1" applyAlignment="1" applyProtection="1">
      <alignment horizontal="justify" vertical="center" wrapText="1"/>
      <protection locked="0"/>
    </xf>
    <xf numFmtId="4" fontId="7" fillId="34" borderId="11" xfId="0" applyNumberFormat="1" applyFont="1" applyFill="1" applyBorder="1" applyAlignment="1" applyProtection="1">
      <alignment horizontal="justify" vertical="center" wrapText="1"/>
      <protection locked="0"/>
    </xf>
    <xf numFmtId="4" fontId="7" fillId="34" borderId="12" xfId="0" applyNumberFormat="1" applyFont="1" applyFill="1" applyBorder="1" applyAlignment="1" applyProtection="1">
      <alignment horizontal="justify" vertical="center" wrapText="1"/>
      <protection locked="0"/>
    </xf>
    <xf numFmtId="4" fontId="4" fillId="0" borderId="10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vertical="center" wrapText="1"/>
    </xf>
    <xf numFmtId="4" fontId="7" fillId="0" borderId="18" xfId="0" applyNumberFormat="1" applyFont="1" applyFill="1" applyBorder="1" applyAlignment="1">
      <alignment horizontal="justify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1" fontId="6" fillId="0" borderId="0" xfId="49" applyNumberFormat="1" applyFont="1">
      <alignment/>
      <protection/>
    </xf>
    <xf numFmtId="1" fontId="6" fillId="0" borderId="0" xfId="49" applyNumberFormat="1" applyFont="1" applyAlignment="1">
      <alignment/>
      <protection/>
    </xf>
    <xf numFmtId="1" fontId="8" fillId="34" borderId="0" xfId="49" applyNumberFormat="1" applyFont="1" applyFill="1" applyBorder="1" applyAlignment="1">
      <alignment horizontal="center"/>
      <protection/>
    </xf>
    <xf numFmtId="1" fontId="7" fillId="34" borderId="11" xfId="49" applyNumberFormat="1" applyFont="1" applyFill="1" applyBorder="1" applyAlignment="1">
      <alignment horizontal="center" vertical="center" wrapText="1"/>
      <protection/>
    </xf>
    <xf numFmtId="1" fontId="4" fillId="34" borderId="11" xfId="0" applyNumberFormat="1" applyFont="1" applyFill="1" applyBorder="1" applyAlignment="1">
      <alignment horizontal="center" vertical="center" wrapText="1"/>
    </xf>
    <xf numFmtId="1" fontId="7" fillId="34" borderId="11" xfId="0" applyNumberFormat="1" applyFont="1" applyFill="1" applyBorder="1" applyAlignment="1">
      <alignment horizontal="center" vertical="center" wrapText="1"/>
    </xf>
    <xf numFmtId="1" fontId="7" fillId="34" borderId="20" xfId="0" applyNumberFormat="1" applyFont="1" applyFill="1" applyBorder="1" applyAlignment="1">
      <alignment horizontal="center" vertical="center" wrapText="1"/>
    </xf>
    <xf numFmtId="1" fontId="4" fillId="34" borderId="18" xfId="0" applyNumberFormat="1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6" fillId="0" borderId="0" xfId="49" applyNumberFormat="1" applyFont="1" applyFill="1" applyBorder="1" applyAlignment="1">
      <alignment horizontal="center"/>
      <protection/>
    </xf>
    <xf numFmtId="1" fontId="6" fillId="34" borderId="0" xfId="49" applyNumberFormat="1" applyFont="1" applyFill="1" applyBorder="1" applyAlignment="1">
      <alignment horizontal="center"/>
      <protection/>
    </xf>
    <xf numFmtId="1" fontId="28" fillId="0" borderId="0" xfId="49" applyNumberFormat="1" applyFont="1">
      <alignment/>
      <protection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34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7" fillId="34" borderId="11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/>
    </xf>
    <xf numFmtId="3" fontId="4" fillId="34" borderId="18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left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wrapText="1"/>
    </xf>
    <xf numFmtId="4" fontId="7" fillId="0" borderId="10" xfId="0" applyNumberFormat="1" applyFont="1" applyFill="1" applyBorder="1" applyAlignment="1">
      <alignment horizontal="left" wrapText="1"/>
    </xf>
    <xf numFmtId="0" fontId="6" fillId="34" borderId="0" xfId="49" applyFont="1" applyFill="1" applyBorder="1" applyAlignment="1">
      <alignment horizontal="center"/>
      <protection/>
    </xf>
    <xf numFmtId="0" fontId="9" fillId="34" borderId="10" xfId="49" applyFont="1" applyFill="1" applyBorder="1" applyAlignment="1">
      <alignment horizontal="center" vertical="center" wrapText="1"/>
      <protection/>
    </xf>
    <xf numFmtId="4" fontId="51" fillId="0" borderId="11" xfId="0" applyNumberFormat="1" applyFont="1" applyFill="1" applyBorder="1" applyAlignment="1">
      <alignment vertical="center" wrapText="1"/>
    </xf>
    <xf numFmtId="3" fontId="7" fillId="34" borderId="11" xfId="49" applyNumberFormat="1" applyFont="1" applyFill="1" applyBorder="1" applyAlignment="1">
      <alignment horizontal="center" vertical="center" wrapText="1"/>
      <protection/>
    </xf>
    <xf numFmtId="0" fontId="3" fillId="0" borderId="0" xfId="49" applyFont="1" applyAlignment="1" applyProtection="1">
      <alignment horizontal="left" vertical="center" wrapText="1"/>
      <protection locked="0"/>
    </xf>
    <xf numFmtId="0" fontId="4" fillId="0" borderId="0" xfId="49" applyFont="1" applyAlignment="1" applyProtection="1">
      <alignment horizontal="left" vertical="center" wrapText="1"/>
      <protection locked="0"/>
    </xf>
    <xf numFmtId="0" fontId="7" fillId="0" borderId="0" xfId="49" applyFont="1" applyAlignment="1" applyProtection="1">
      <alignment horizontal="left" vertical="center" wrapText="1"/>
      <protection locked="0"/>
    </xf>
    <xf numFmtId="0" fontId="7" fillId="0" borderId="21" xfId="49" applyFont="1" applyBorder="1" applyAlignment="1" applyProtection="1">
      <alignment horizontal="right" wrapText="1"/>
      <protection locked="0"/>
    </xf>
    <xf numFmtId="0" fontId="3" fillId="0" borderId="0" xfId="49" applyFont="1" applyAlignment="1" applyProtection="1">
      <alignment horizontal="center" vertical="center" wrapText="1"/>
      <protection locked="0"/>
    </xf>
    <xf numFmtId="0" fontId="3" fillId="0" borderId="13" xfId="49" applyFont="1" applyBorder="1" applyAlignment="1" applyProtection="1">
      <alignment horizontal="center" vertical="center" wrapText="1"/>
      <protection locked="0"/>
    </xf>
    <xf numFmtId="0" fontId="3" fillId="0" borderId="23" xfId="49" applyFont="1" applyBorder="1" applyAlignment="1" applyProtection="1">
      <alignment horizontal="center" vertical="center" wrapText="1"/>
      <protection locked="0"/>
    </xf>
    <xf numFmtId="0" fontId="3" fillId="0" borderId="24" xfId="49" applyFont="1" applyBorder="1" applyAlignment="1" applyProtection="1">
      <alignment horizontal="center" vertical="center" wrapText="1"/>
      <protection locked="0"/>
    </xf>
    <xf numFmtId="0" fontId="11" fillId="0" borderId="0" xfId="49" applyFont="1" applyAlignment="1" applyProtection="1">
      <alignment horizontal="center" vertical="center" wrapText="1"/>
      <protection locked="0"/>
    </xf>
    <xf numFmtId="0" fontId="11" fillId="0" borderId="21" xfId="49" applyFont="1" applyBorder="1" applyAlignment="1" applyProtection="1">
      <alignment horizontal="center" vertical="center" wrapText="1"/>
      <protection locked="0"/>
    </xf>
    <xf numFmtId="0" fontId="5" fillId="34" borderId="0" xfId="49" applyFont="1" applyFill="1" applyBorder="1" applyAlignment="1">
      <alignment horizontal="center"/>
      <protection/>
    </xf>
    <xf numFmtId="0" fontId="6" fillId="34" borderId="0" xfId="49" applyFont="1" applyFill="1" applyBorder="1" applyAlignment="1">
      <alignment horizontal="center"/>
      <protection/>
    </xf>
    <xf numFmtId="0" fontId="9" fillId="34" borderId="11" xfId="49" applyFont="1" applyFill="1" applyBorder="1" applyAlignment="1">
      <alignment horizontal="center" vertical="center" wrapText="1"/>
      <protection/>
    </xf>
    <xf numFmtId="1" fontId="9" fillId="34" borderId="11" xfId="49" applyNumberFormat="1" applyFont="1" applyFill="1" applyBorder="1" applyAlignment="1">
      <alignment horizontal="center" vertical="center" wrapText="1"/>
      <protection/>
    </xf>
    <xf numFmtId="4" fontId="9" fillId="34" borderId="11" xfId="49" applyNumberFormat="1" applyFont="1" applyFill="1" applyBorder="1" applyAlignment="1">
      <alignment horizontal="center" vertical="center" wrapText="1"/>
      <protection/>
    </xf>
    <xf numFmtId="0" fontId="9" fillId="34" borderId="19" xfId="49" applyFont="1" applyFill="1" applyBorder="1" applyAlignment="1">
      <alignment horizontal="center" vertical="center" wrapText="1"/>
      <protection/>
    </xf>
    <xf numFmtId="0" fontId="9" fillId="34" borderId="10" xfId="49" applyFont="1" applyFill="1" applyBorder="1" applyAlignment="1">
      <alignment horizontal="center" vertical="center" wrapText="1"/>
      <protection/>
    </xf>
    <xf numFmtId="0" fontId="4" fillId="34" borderId="25" xfId="49" applyFont="1" applyFill="1" applyBorder="1" applyAlignment="1">
      <alignment horizontal="center" vertical="center" wrapText="1"/>
      <protection/>
    </xf>
    <xf numFmtId="0" fontId="4" fillId="34" borderId="0" xfId="49" applyFont="1" applyFill="1" applyBorder="1" applyAlignment="1">
      <alignment horizontal="center" vertical="center" wrapText="1"/>
      <protection/>
    </xf>
    <xf numFmtId="0" fontId="4" fillId="34" borderId="26" xfId="49" applyFont="1" applyFill="1" applyBorder="1" applyAlignment="1">
      <alignment horizontal="center" vertical="center" wrapText="1"/>
      <protection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center" vertical="center" wrapText="1"/>
    </xf>
    <xf numFmtId="0" fontId="6" fillId="0" borderId="22" xfId="49" applyFont="1" applyFill="1" applyBorder="1" applyAlignment="1">
      <alignment horizontal="center"/>
      <protection/>
    </xf>
    <xf numFmtId="0" fontId="5" fillId="0" borderId="0" xfId="49" applyFont="1" applyFill="1" applyBorder="1" applyAlignment="1">
      <alignment horizontal="center"/>
      <protection/>
    </xf>
    <xf numFmtId="0" fontId="6" fillId="34" borderId="22" xfId="49" applyFont="1" applyFill="1" applyBorder="1" applyAlignment="1">
      <alignment horizontal="center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0" fillId="0" borderId="0" xfId="49" applyFont="1" applyAlignment="1" applyProtection="1">
      <alignment horizontal="center" vertical="center" wrapText="1"/>
      <protection locked="0"/>
    </xf>
    <xf numFmtId="0" fontId="10" fillId="0" borderId="21" xfId="49" applyFont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ичайний 2 2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100"/>
  <sheetViews>
    <sheetView tabSelected="1" zoomScale="89" zoomScaleNormal="89" zoomScalePageLayoutView="0" workbookViewId="0" topLeftCell="A1">
      <selection activeCell="A4" sqref="A4:I12"/>
    </sheetView>
  </sheetViews>
  <sheetFormatPr defaultColWidth="9.140625" defaultRowHeight="15"/>
  <cols>
    <col min="1" max="1" width="72.57421875" style="12" customWidth="1"/>
    <col min="2" max="2" width="8.140625" style="181" customWidth="1"/>
    <col min="3" max="3" width="14.28125" style="134" customWidth="1"/>
    <col min="4" max="4" width="16.421875" style="3" customWidth="1"/>
    <col min="5" max="5" width="14.57421875" style="3" customWidth="1"/>
    <col min="6" max="6" width="15.8515625" style="3" customWidth="1"/>
    <col min="7" max="7" width="15.00390625" style="3" customWidth="1"/>
    <col min="8" max="8" width="14.7109375" style="3" customWidth="1"/>
    <col min="9" max="9" width="14.57421875" style="3" customWidth="1"/>
    <col min="10" max="16384" width="9.140625" style="7" customWidth="1"/>
  </cols>
  <sheetData>
    <row r="1" spans="1:7" ht="13.5" customHeight="1">
      <c r="A1" s="1"/>
      <c r="B1" s="162"/>
      <c r="C1" s="115"/>
      <c r="D1" s="4" t="s">
        <v>0</v>
      </c>
      <c r="E1" s="5"/>
      <c r="F1" s="5"/>
      <c r="G1" s="6"/>
    </row>
    <row r="2" spans="1:9" ht="20.25" customHeight="1">
      <c r="A2" s="1"/>
      <c r="B2" s="162"/>
      <c r="C2" s="115"/>
      <c r="D2" s="211" t="s">
        <v>139</v>
      </c>
      <c r="E2" s="211"/>
      <c r="F2" s="211"/>
      <c r="G2" s="211"/>
      <c r="H2" s="211"/>
      <c r="I2" s="211"/>
    </row>
    <row r="3" spans="1:9" ht="7.5" customHeight="1">
      <c r="A3" s="1"/>
      <c r="B3" s="162"/>
      <c r="C3" s="115"/>
      <c r="D3" s="9"/>
      <c r="E3" s="9"/>
      <c r="F3" s="9"/>
      <c r="G3" s="10"/>
      <c r="H3" s="11"/>
      <c r="I3" s="11"/>
    </row>
    <row r="4" spans="1:9" ht="16.5" customHeight="1">
      <c r="A4" s="70"/>
      <c r="B4" s="162"/>
      <c r="C4" s="115"/>
      <c r="D4" s="75"/>
      <c r="E4" s="75"/>
      <c r="F4" s="75"/>
      <c r="G4" s="75"/>
      <c r="H4" s="75"/>
      <c r="I4" s="75"/>
    </row>
    <row r="5" spans="1:9" ht="16.5" customHeight="1">
      <c r="A5" s="219" t="s">
        <v>67</v>
      </c>
      <c r="B5" s="219"/>
      <c r="C5" s="219"/>
      <c r="D5" s="219"/>
      <c r="E5" s="219"/>
      <c r="F5" s="219"/>
      <c r="G5" s="219"/>
      <c r="H5" s="219"/>
      <c r="I5" s="219"/>
    </row>
    <row r="6" spans="1:9" ht="18.75">
      <c r="A6" s="220" t="s">
        <v>126</v>
      </c>
      <c r="B6" s="220"/>
      <c r="C6" s="220"/>
      <c r="D6" s="220"/>
      <c r="E6" s="220"/>
      <c r="F6" s="220"/>
      <c r="G6" s="220"/>
      <c r="H6" s="220"/>
      <c r="I6" s="220"/>
    </row>
    <row r="7" spans="1:9" ht="12.75" customHeight="1">
      <c r="A7" s="221" t="s">
        <v>4</v>
      </c>
      <c r="B7" s="221"/>
      <c r="C7" s="221"/>
      <c r="D7" s="221"/>
      <c r="E7" s="221"/>
      <c r="F7" s="221"/>
      <c r="G7" s="221"/>
      <c r="H7" s="221"/>
      <c r="I7" s="221"/>
    </row>
    <row r="8" spans="1:9" ht="20.25" customHeight="1">
      <c r="A8" s="222" t="s">
        <v>125</v>
      </c>
      <c r="B8" s="222"/>
      <c r="C8" s="222"/>
      <c r="D8" s="222"/>
      <c r="E8" s="222"/>
      <c r="F8" s="222"/>
      <c r="G8" s="222"/>
      <c r="H8" s="222"/>
      <c r="I8" s="222"/>
    </row>
    <row r="9" spans="1:9" ht="15" customHeight="1">
      <c r="A9" s="13"/>
      <c r="B9" s="164"/>
      <c r="C9" s="116"/>
      <c r="D9" s="14"/>
      <c r="E9" s="14"/>
      <c r="H9" s="15"/>
      <c r="I9" s="3" t="s">
        <v>68</v>
      </c>
    </row>
    <row r="10" spans="1:9" ht="20.25" customHeight="1">
      <c r="A10" s="223" t="s">
        <v>5</v>
      </c>
      <c r="B10" s="224" t="s">
        <v>6</v>
      </c>
      <c r="C10" s="225" t="s">
        <v>7</v>
      </c>
      <c r="D10" s="223" t="s">
        <v>105</v>
      </c>
      <c r="E10" s="226" t="s">
        <v>8</v>
      </c>
      <c r="F10" s="227" t="s">
        <v>21</v>
      </c>
      <c r="G10" s="227"/>
      <c r="H10" s="227"/>
      <c r="I10" s="227"/>
    </row>
    <row r="11" spans="1:9" ht="34.5" customHeight="1">
      <c r="A11" s="223"/>
      <c r="B11" s="224"/>
      <c r="C11" s="225"/>
      <c r="D11" s="223"/>
      <c r="E11" s="226"/>
      <c r="F11" s="208" t="s">
        <v>9</v>
      </c>
      <c r="G11" s="16" t="s">
        <v>10</v>
      </c>
      <c r="H11" s="16" t="s">
        <v>11</v>
      </c>
      <c r="I11" s="16" t="s">
        <v>12</v>
      </c>
    </row>
    <row r="12" spans="1:9" ht="18">
      <c r="A12" s="17" t="s">
        <v>13</v>
      </c>
      <c r="B12" s="165" t="s">
        <v>14</v>
      </c>
      <c r="C12" s="210">
        <v>3</v>
      </c>
      <c r="D12" s="17">
        <v>4</v>
      </c>
      <c r="E12" s="18">
        <v>5</v>
      </c>
      <c r="F12" s="19">
        <v>6</v>
      </c>
      <c r="G12" s="20">
        <v>7</v>
      </c>
      <c r="H12" s="20">
        <v>8</v>
      </c>
      <c r="I12" s="20">
        <v>9</v>
      </c>
    </row>
    <row r="13" spans="1:9" s="8" customFormat="1" ht="14.25" customHeight="1">
      <c r="A13" s="228" t="s">
        <v>22</v>
      </c>
      <c r="B13" s="229"/>
      <c r="C13" s="229"/>
      <c r="D13" s="229"/>
      <c r="E13" s="229"/>
      <c r="F13" s="229"/>
      <c r="G13" s="229"/>
      <c r="H13" s="229"/>
      <c r="I13" s="230"/>
    </row>
    <row r="14" spans="1:9" s="8" customFormat="1" ht="15.75" customHeight="1">
      <c r="A14" s="228" t="s">
        <v>25</v>
      </c>
      <c r="B14" s="229"/>
      <c r="C14" s="229"/>
      <c r="D14" s="229"/>
      <c r="E14" s="229"/>
      <c r="F14" s="229"/>
      <c r="G14" s="229"/>
      <c r="H14" s="229"/>
      <c r="I14" s="230"/>
    </row>
    <row r="15" spans="1:9" s="8" customFormat="1" ht="33" customHeight="1">
      <c r="A15" s="85" t="s">
        <v>100</v>
      </c>
      <c r="B15" s="166" t="s">
        <v>23</v>
      </c>
      <c r="C15" s="118">
        <f>C16+C17</f>
        <v>49803793.72</v>
      </c>
      <c r="D15" s="160">
        <f>D16+D17</f>
        <v>38515062</v>
      </c>
      <c r="E15" s="182">
        <f aca="true" t="shared" si="0" ref="E15:E30">F15+G15+H15+I15</f>
        <v>38515062</v>
      </c>
      <c r="F15" s="160">
        <f>F16+F17</f>
        <v>7434477</v>
      </c>
      <c r="G15" s="160">
        <f>G16+G17</f>
        <v>10360195</v>
      </c>
      <c r="H15" s="160">
        <f>H16+H17</f>
        <v>10360195</v>
      </c>
      <c r="I15" s="160">
        <f>I16+I17</f>
        <v>10360195</v>
      </c>
    </row>
    <row r="16" spans="1:9" s="8" customFormat="1" ht="32.25" customHeight="1">
      <c r="A16" s="135" t="s">
        <v>26</v>
      </c>
      <c r="B16" s="167" t="s">
        <v>27</v>
      </c>
      <c r="C16" s="119">
        <f>56644509.72-6840716</f>
        <v>49803793.72</v>
      </c>
      <c r="D16" s="183">
        <v>38515062</v>
      </c>
      <c r="E16" s="182">
        <f t="shared" si="0"/>
        <v>38515062</v>
      </c>
      <c r="F16" s="184">
        <v>7434477</v>
      </c>
      <c r="G16" s="184">
        <v>10360195</v>
      </c>
      <c r="H16" s="184">
        <v>10360195</v>
      </c>
      <c r="I16" s="184">
        <v>10360195</v>
      </c>
    </row>
    <row r="17" spans="1:9" s="8" customFormat="1" ht="18">
      <c r="A17" s="136" t="s">
        <v>66</v>
      </c>
      <c r="B17" s="168" t="s">
        <v>28</v>
      </c>
      <c r="C17" s="120">
        <v>0</v>
      </c>
      <c r="D17" s="185">
        <v>0</v>
      </c>
      <c r="E17" s="182">
        <f t="shared" si="0"/>
        <v>0</v>
      </c>
      <c r="F17" s="186">
        <v>0</v>
      </c>
      <c r="G17" s="187">
        <v>0</v>
      </c>
      <c r="H17" s="187">
        <v>0</v>
      </c>
      <c r="I17" s="187">
        <v>0</v>
      </c>
    </row>
    <row r="18" spans="1:9" s="8" customFormat="1" ht="95.25" customHeight="1">
      <c r="A18" s="139" t="s">
        <v>107</v>
      </c>
      <c r="B18" s="169" t="s">
        <v>24</v>
      </c>
      <c r="C18" s="188">
        <f>C19+C20</f>
        <v>7224780</v>
      </c>
      <c r="D18" s="188">
        <f>D19+D20</f>
        <v>7825200</v>
      </c>
      <c r="E18" s="189">
        <f>F18+G18+H18+I18</f>
        <v>7825200</v>
      </c>
      <c r="F18" s="188">
        <f>F19+F20</f>
        <v>4608695</v>
      </c>
      <c r="G18" s="188">
        <f>G19+G20</f>
        <v>728625</v>
      </c>
      <c r="H18" s="188">
        <f>H19+H20</f>
        <v>805755</v>
      </c>
      <c r="I18" s="188">
        <f>I19+I20</f>
        <v>1682125</v>
      </c>
    </row>
    <row r="19" spans="1:9" s="8" customFormat="1" ht="36" customHeight="1">
      <c r="A19" s="140" t="s">
        <v>133</v>
      </c>
      <c r="B19" s="170" t="s">
        <v>108</v>
      </c>
      <c r="C19" s="122">
        <v>7124780</v>
      </c>
      <c r="D19" s="190">
        <v>7775200</v>
      </c>
      <c r="E19" s="189">
        <f t="shared" si="0"/>
        <v>7775200</v>
      </c>
      <c r="F19" s="190">
        <f>F37+F39+F41</f>
        <v>4558695</v>
      </c>
      <c r="G19" s="190">
        <f>G37+G39+G41</f>
        <v>728625</v>
      </c>
      <c r="H19" s="190">
        <f>H37+H39+H41</f>
        <v>805755</v>
      </c>
      <c r="I19" s="190">
        <f>I37+I39+I41</f>
        <v>1682125</v>
      </c>
    </row>
    <row r="20" spans="1:9" s="8" customFormat="1" ht="30" customHeight="1">
      <c r="A20" s="140" t="s">
        <v>110</v>
      </c>
      <c r="B20" s="170" t="s">
        <v>109</v>
      </c>
      <c r="C20" s="122">
        <v>100000</v>
      </c>
      <c r="D20" s="190">
        <v>50000</v>
      </c>
      <c r="E20" s="189">
        <f t="shared" si="0"/>
        <v>50000</v>
      </c>
      <c r="F20" s="190">
        <v>50000</v>
      </c>
      <c r="G20" s="190">
        <v>0</v>
      </c>
      <c r="H20" s="190">
        <v>0</v>
      </c>
      <c r="I20" s="190">
        <v>0</v>
      </c>
    </row>
    <row r="21" spans="1:9" s="8" customFormat="1" ht="18">
      <c r="A21" s="141" t="s">
        <v>101</v>
      </c>
      <c r="B21" s="171">
        <v>1030</v>
      </c>
      <c r="C21" s="118">
        <f>C22+C23+C24+C25+C26+C27+C28+C29+C30</f>
        <v>1980422.81</v>
      </c>
      <c r="D21" s="160">
        <f>D22+D23+D24+D25+D26+D27+D28+D29+D30</f>
        <v>2212000</v>
      </c>
      <c r="E21" s="160">
        <f t="shared" si="0"/>
        <v>2252000</v>
      </c>
      <c r="F21" s="160">
        <f>F22+F23+F24+F25+F26+F27+F28+F29+F30</f>
        <v>553000</v>
      </c>
      <c r="G21" s="160">
        <f>G22+G23+G24+G25+G26+G27+G28+G29+G30</f>
        <v>553000</v>
      </c>
      <c r="H21" s="160">
        <f>H22+H23+H24+H25+H26+H27+H28+H29+H30</f>
        <v>593000</v>
      </c>
      <c r="I21" s="160">
        <f>I22+I23+I24+I25+I26+I27+I28+I29+I30</f>
        <v>553000</v>
      </c>
    </row>
    <row r="22" spans="1:9" s="8" customFormat="1" ht="32.25">
      <c r="A22" s="206" t="s">
        <v>83</v>
      </c>
      <c r="B22" s="172">
        <v>1031</v>
      </c>
      <c r="C22" s="123">
        <v>0</v>
      </c>
      <c r="D22" s="161">
        <v>0</v>
      </c>
      <c r="E22" s="160">
        <f t="shared" si="0"/>
        <v>0</v>
      </c>
      <c r="F22" s="161">
        <v>0</v>
      </c>
      <c r="G22" s="191">
        <v>0</v>
      </c>
      <c r="H22" s="191">
        <v>0</v>
      </c>
      <c r="I22" s="191">
        <v>0</v>
      </c>
    </row>
    <row r="23" spans="1:9" s="8" customFormat="1" ht="32.25">
      <c r="A23" s="206" t="s">
        <v>99</v>
      </c>
      <c r="B23" s="172">
        <v>1032</v>
      </c>
      <c r="C23" s="123">
        <v>996017</v>
      </c>
      <c r="D23" s="161">
        <v>1000000</v>
      </c>
      <c r="E23" s="160">
        <f t="shared" si="0"/>
        <v>1000000</v>
      </c>
      <c r="F23" s="161">
        <v>250000</v>
      </c>
      <c r="G23" s="161">
        <v>250000</v>
      </c>
      <c r="H23" s="161">
        <v>250000</v>
      </c>
      <c r="I23" s="161">
        <v>250000</v>
      </c>
    </row>
    <row r="24" spans="1:9" s="8" customFormat="1" ht="103.5" customHeight="1">
      <c r="A24" s="144" t="s">
        <v>15</v>
      </c>
      <c r="B24" s="172">
        <v>1033</v>
      </c>
      <c r="C24" s="123">
        <f>729617.29-223533</f>
        <v>506084.29000000004</v>
      </c>
      <c r="D24" s="161">
        <v>800000</v>
      </c>
      <c r="E24" s="160">
        <f t="shared" si="0"/>
        <v>800000</v>
      </c>
      <c r="F24" s="192">
        <v>200000</v>
      </c>
      <c r="G24" s="192">
        <v>200000</v>
      </c>
      <c r="H24" s="192">
        <v>200000</v>
      </c>
      <c r="I24" s="192">
        <v>200000</v>
      </c>
    </row>
    <row r="25" spans="1:9" s="8" customFormat="1" ht="32.25">
      <c r="A25" s="206" t="s">
        <v>81</v>
      </c>
      <c r="B25" s="172">
        <v>1034</v>
      </c>
      <c r="C25" s="123">
        <v>0</v>
      </c>
      <c r="D25" s="161">
        <v>0</v>
      </c>
      <c r="E25" s="160">
        <f t="shared" si="0"/>
        <v>0</v>
      </c>
      <c r="F25" s="193">
        <v>0</v>
      </c>
      <c r="G25" s="197">
        <v>0</v>
      </c>
      <c r="H25" s="197">
        <v>0</v>
      </c>
      <c r="I25" s="197">
        <v>0</v>
      </c>
    </row>
    <row r="26" spans="1:9" s="8" customFormat="1" ht="18">
      <c r="A26" s="206" t="s">
        <v>102</v>
      </c>
      <c r="B26" s="172">
        <v>1035</v>
      </c>
      <c r="C26" s="123">
        <v>0</v>
      </c>
      <c r="D26" s="161">
        <v>0</v>
      </c>
      <c r="E26" s="160">
        <f t="shared" si="0"/>
        <v>40000</v>
      </c>
      <c r="F26" s="193">
        <v>0</v>
      </c>
      <c r="G26" s="191">
        <v>0</v>
      </c>
      <c r="H26" s="191">
        <v>40000</v>
      </c>
      <c r="I26" s="191">
        <v>0</v>
      </c>
    </row>
    <row r="27" spans="1:9" s="8" customFormat="1" ht="48" customHeight="1">
      <c r="A27" s="144" t="s">
        <v>103</v>
      </c>
      <c r="B27" s="172">
        <v>1036</v>
      </c>
      <c r="C27" s="123">
        <v>194311.09</v>
      </c>
      <c r="D27" s="161">
        <v>160000</v>
      </c>
      <c r="E27" s="160">
        <f t="shared" si="0"/>
        <v>160000</v>
      </c>
      <c r="F27" s="193">
        <v>40000</v>
      </c>
      <c r="G27" s="193">
        <v>40000</v>
      </c>
      <c r="H27" s="193">
        <v>40000</v>
      </c>
      <c r="I27" s="161">
        <v>40000</v>
      </c>
    </row>
    <row r="28" spans="1:9" s="8" customFormat="1" ht="18">
      <c r="A28" s="140" t="s">
        <v>82</v>
      </c>
      <c r="B28" s="172">
        <v>1037</v>
      </c>
      <c r="C28" s="123">
        <v>235239.8</v>
      </c>
      <c r="D28" s="161">
        <v>240000</v>
      </c>
      <c r="E28" s="160">
        <f t="shared" si="0"/>
        <v>240000</v>
      </c>
      <c r="F28" s="161">
        <v>60000</v>
      </c>
      <c r="G28" s="161">
        <v>60000</v>
      </c>
      <c r="H28" s="161">
        <v>60000</v>
      </c>
      <c r="I28" s="161">
        <v>60000</v>
      </c>
    </row>
    <row r="29" spans="1:9" s="8" customFormat="1" ht="18">
      <c r="A29" s="142" t="s">
        <v>104</v>
      </c>
      <c r="B29" s="172">
        <v>1037</v>
      </c>
      <c r="C29" s="124">
        <v>0</v>
      </c>
      <c r="D29" s="192">
        <v>0</v>
      </c>
      <c r="E29" s="160">
        <f t="shared" si="0"/>
        <v>0</v>
      </c>
      <c r="F29" s="192">
        <v>0</v>
      </c>
      <c r="G29" s="192">
        <v>0</v>
      </c>
      <c r="H29" s="192">
        <v>0</v>
      </c>
      <c r="I29" s="192">
        <v>0</v>
      </c>
    </row>
    <row r="30" spans="1:9" s="8" customFormat="1" ht="18">
      <c r="A30" s="142" t="s">
        <v>135</v>
      </c>
      <c r="B30" s="172">
        <v>1038</v>
      </c>
      <c r="C30" s="124">
        <v>48770.63</v>
      </c>
      <c r="D30" s="192">
        <v>12000</v>
      </c>
      <c r="E30" s="160">
        <f t="shared" si="0"/>
        <v>12000</v>
      </c>
      <c r="F30" s="192">
        <v>3000</v>
      </c>
      <c r="G30" s="192">
        <v>3000</v>
      </c>
      <c r="H30" s="192">
        <v>3000</v>
      </c>
      <c r="I30" s="192">
        <v>3000</v>
      </c>
    </row>
    <row r="31" spans="1:9" s="8" customFormat="1" ht="18">
      <c r="A31" s="231" t="s">
        <v>84</v>
      </c>
      <c r="B31" s="232"/>
      <c r="C31" s="232"/>
      <c r="D31" s="232"/>
      <c r="E31" s="232"/>
      <c r="F31" s="232"/>
      <c r="G31" s="232"/>
      <c r="H31" s="232"/>
      <c r="I31" s="233"/>
    </row>
    <row r="32" spans="1:9" s="8" customFormat="1" ht="18" customHeight="1">
      <c r="A32" s="145" t="s">
        <v>29</v>
      </c>
      <c r="B32" s="173">
        <v>1040</v>
      </c>
      <c r="C32" s="125">
        <v>37011906.42</v>
      </c>
      <c r="D32" s="48">
        <v>40400000</v>
      </c>
      <c r="E32" s="184">
        <f>F32+G32+H32+I32</f>
        <v>40400000</v>
      </c>
      <c r="F32" s="194">
        <v>10100000</v>
      </c>
      <c r="G32" s="194">
        <v>10100000</v>
      </c>
      <c r="H32" s="194">
        <v>10100000</v>
      </c>
      <c r="I32" s="161">
        <v>10100000</v>
      </c>
    </row>
    <row r="33" spans="1:9" s="8" customFormat="1" ht="19.5" customHeight="1">
      <c r="A33" s="145" t="s">
        <v>30</v>
      </c>
      <c r="B33" s="174">
        <v>1050</v>
      </c>
      <c r="C33" s="126">
        <v>7442683.62</v>
      </c>
      <c r="D33" s="195">
        <v>8888000</v>
      </c>
      <c r="E33" s="184">
        <f aca="true" t="shared" si="1" ref="E33:E43">F33+G33+H33+I33</f>
        <v>8888000</v>
      </c>
      <c r="F33" s="196">
        <v>2222000</v>
      </c>
      <c r="G33" s="196">
        <v>2222000</v>
      </c>
      <c r="H33" s="196">
        <v>2222000</v>
      </c>
      <c r="I33" s="161">
        <v>2222000</v>
      </c>
    </row>
    <row r="34" spans="1:9" s="8" customFormat="1" ht="18" customHeight="1">
      <c r="A34" s="145" t="s">
        <v>31</v>
      </c>
      <c r="B34" s="174">
        <v>1060</v>
      </c>
      <c r="C34" s="126">
        <v>368492.22</v>
      </c>
      <c r="D34" s="195">
        <v>350000</v>
      </c>
      <c r="E34" s="184">
        <f t="shared" si="1"/>
        <v>350000</v>
      </c>
      <c r="F34" s="196">
        <v>87500</v>
      </c>
      <c r="G34" s="196">
        <v>87500</v>
      </c>
      <c r="H34" s="196">
        <v>87500</v>
      </c>
      <c r="I34" s="161">
        <v>87500</v>
      </c>
    </row>
    <row r="35" spans="1:9" s="8" customFormat="1" ht="18" customHeight="1">
      <c r="A35" s="145" t="s">
        <v>32</v>
      </c>
      <c r="B35" s="174">
        <v>1070</v>
      </c>
      <c r="C35" s="126">
        <v>5024763</v>
      </c>
      <c r="D35" s="195">
        <v>2000000</v>
      </c>
      <c r="E35" s="184">
        <f t="shared" si="1"/>
        <v>2000000</v>
      </c>
      <c r="F35" s="196">
        <v>500000</v>
      </c>
      <c r="G35" s="196">
        <v>500000</v>
      </c>
      <c r="H35" s="196">
        <v>500000</v>
      </c>
      <c r="I35" s="161">
        <v>500000</v>
      </c>
    </row>
    <row r="36" spans="1:9" s="8" customFormat="1" ht="18" customHeight="1">
      <c r="A36" s="145" t="s">
        <v>33</v>
      </c>
      <c r="B36" s="174">
        <v>1080</v>
      </c>
      <c r="C36" s="126">
        <v>438441</v>
      </c>
      <c r="D36" s="195">
        <v>600000</v>
      </c>
      <c r="E36" s="184">
        <f t="shared" si="1"/>
        <v>600000</v>
      </c>
      <c r="F36" s="196">
        <v>150000</v>
      </c>
      <c r="G36" s="196">
        <v>150000</v>
      </c>
      <c r="H36" s="196">
        <v>150000</v>
      </c>
      <c r="I36" s="161">
        <v>150000</v>
      </c>
    </row>
    <row r="37" spans="1:9" s="8" customFormat="1" ht="18" customHeight="1">
      <c r="A37" s="145" t="s">
        <v>34</v>
      </c>
      <c r="B37" s="174">
        <v>1090</v>
      </c>
      <c r="C37" s="126">
        <v>605624.95</v>
      </c>
      <c r="D37" s="195">
        <v>250000</v>
      </c>
      <c r="E37" s="184">
        <f t="shared" si="1"/>
        <v>250000</v>
      </c>
      <c r="F37" s="196">
        <v>62500</v>
      </c>
      <c r="G37" s="196">
        <v>62500</v>
      </c>
      <c r="H37" s="196">
        <v>62500</v>
      </c>
      <c r="I37" s="161">
        <v>62500</v>
      </c>
    </row>
    <row r="38" spans="1:9" s="8" customFormat="1" ht="18" customHeight="1">
      <c r="A38" s="145" t="s">
        <v>35</v>
      </c>
      <c r="B38" s="174">
        <v>1100</v>
      </c>
      <c r="C38" s="126">
        <v>29247.56</v>
      </c>
      <c r="D38" s="195">
        <v>25000</v>
      </c>
      <c r="E38" s="184">
        <v>32000</v>
      </c>
      <c r="F38" s="196">
        <v>8000</v>
      </c>
      <c r="G38" s="196">
        <v>8000</v>
      </c>
      <c r="H38" s="196">
        <v>8000</v>
      </c>
      <c r="I38" s="161">
        <v>8000</v>
      </c>
    </row>
    <row r="39" spans="1:9" s="8" customFormat="1" ht="18" customHeight="1">
      <c r="A39" s="145" t="s">
        <v>69</v>
      </c>
      <c r="B39" s="174">
        <v>1110</v>
      </c>
      <c r="C39" s="126">
        <v>6717361.85</v>
      </c>
      <c r="D39" s="195">
        <v>7446700</v>
      </c>
      <c r="E39" s="184">
        <f t="shared" si="1"/>
        <v>7446700</v>
      </c>
      <c r="F39" s="196">
        <v>4476570</v>
      </c>
      <c r="G39" s="191">
        <v>646500</v>
      </c>
      <c r="H39" s="191">
        <f>573630+150000</f>
        <v>723630</v>
      </c>
      <c r="I39" s="191">
        <v>1600000</v>
      </c>
    </row>
    <row r="40" spans="1:9" s="8" customFormat="1" ht="31.5">
      <c r="A40" s="147" t="s">
        <v>36</v>
      </c>
      <c r="B40" s="174">
        <v>1120</v>
      </c>
      <c r="C40" s="126">
        <v>0</v>
      </c>
      <c r="D40" s="195">
        <v>0</v>
      </c>
      <c r="E40" s="184">
        <f t="shared" si="1"/>
        <v>0</v>
      </c>
      <c r="F40" s="196">
        <v>0</v>
      </c>
      <c r="G40" s="191">
        <v>0</v>
      </c>
      <c r="H40" s="191">
        <v>0</v>
      </c>
      <c r="I40" s="191">
        <v>0</v>
      </c>
    </row>
    <row r="41" spans="1:9" s="8" customFormat="1" ht="18">
      <c r="A41" s="147" t="s">
        <v>37</v>
      </c>
      <c r="B41" s="174">
        <v>1130</v>
      </c>
      <c r="C41" s="126">
        <v>144761.71</v>
      </c>
      <c r="D41" s="195">
        <v>160000</v>
      </c>
      <c r="E41" s="184">
        <f t="shared" si="1"/>
        <v>78500</v>
      </c>
      <c r="F41" s="196">
        <v>19625</v>
      </c>
      <c r="G41" s="196">
        <v>19625</v>
      </c>
      <c r="H41" s="196">
        <v>19625</v>
      </c>
      <c r="I41" s="161">
        <v>19625</v>
      </c>
    </row>
    <row r="42" spans="1:9" s="8" customFormat="1" ht="18">
      <c r="A42" s="145" t="s">
        <v>38</v>
      </c>
      <c r="B42" s="174">
        <v>1140</v>
      </c>
      <c r="C42" s="126">
        <v>0</v>
      </c>
      <c r="D42" s="195">
        <v>0</v>
      </c>
      <c r="E42" s="184">
        <f t="shared" si="1"/>
        <v>0</v>
      </c>
      <c r="F42" s="196">
        <v>0</v>
      </c>
      <c r="G42" s="191">
        <v>0</v>
      </c>
      <c r="H42" s="191">
        <v>0</v>
      </c>
      <c r="I42" s="191">
        <v>0</v>
      </c>
    </row>
    <row r="43" spans="1:9" s="8" customFormat="1" ht="18">
      <c r="A43" s="148" t="s">
        <v>71</v>
      </c>
      <c r="B43" s="174">
        <v>1150</v>
      </c>
      <c r="C43" s="126">
        <v>7414306</v>
      </c>
      <c r="D43" s="195">
        <v>0</v>
      </c>
      <c r="E43" s="184">
        <f t="shared" si="1"/>
        <v>0</v>
      </c>
      <c r="F43" s="196">
        <v>0</v>
      </c>
      <c r="G43" s="197">
        <v>0</v>
      </c>
      <c r="H43" s="197">
        <v>0</v>
      </c>
      <c r="I43" s="197">
        <v>0</v>
      </c>
    </row>
    <row r="44" spans="1:9" s="8" customFormat="1" ht="18">
      <c r="A44" s="149" t="s">
        <v>39</v>
      </c>
      <c r="B44" s="175">
        <v>1160</v>
      </c>
      <c r="C44" s="127">
        <f>C15+C18+C21+C47+C58</f>
        <v>89480080.53</v>
      </c>
      <c r="D44" s="184">
        <f>D15+D18+D21+D47+D58</f>
        <v>48552262</v>
      </c>
      <c r="E44" s="184">
        <f>F44+G44+H44+I44</f>
        <v>48592262</v>
      </c>
      <c r="F44" s="184">
        <f>F15+F18+F21+F47+F58</f>
        <v>12596172</v>
      </c>
      <c r="G44" s="184">
        <f>G15+G18+G21+G47+G58</f>
        <v>11641820</v>
      </c>
      <c r="H44" s="184">
        <f>H15+H18+H21+H47+H58</f>
        <v>11758950</v>
      </c>
      <c r="I44" s="184">
        <f>I15+I18+I21+I47+I58</f>
        <v>12595320</v>
      </c>
    </row>
    <row r="45" spans="1:9" s="8" customFormat="1" ht="18">
      <c r="A45" s="149" t="s">
        <v>40</v>
      </c>
      <c r="B45" s="175">
        <v>1170</v>
      </c>
      <c r="C45" s="127">
        <f>C32+C33+C34+C35+C36+C37+C38+C39+C40+C41+C42+C43+C50+C63</f>
        <v>95668671.33000001</v>
      </c>
      <c r="D45" s="184">
        <f>D32+D33+D34+D35+D36+D37+D38+D39+D40+D41+D42+D43+D50+D63</f>
        <v>60119700</v>
      </c>
      <c r="E45" s="184">
        <f>F45+G45+H45+I45</f>
        <v>60045200</v>
      </c>
      <c r="F45" s="184">
        <f>F32+F33+F34+F35+F36+F37+F38+F39+F40+F41+F42+F43+F50+F63</f>
        <v>17626195</v>
      </c>
      <c r="G45" s="184">
        <f>G32+G33+G34+G35+G36+G37+G38+G39+G40+G41+G42+G43+G50+G63</f>
        <v>13796125</v>
      </c>
      <c r="H45" s="184">
        <f>H32+H33+H34+H35+H36+H37+H38+H39+H40+H41+H42+H43+H50+H63</f>
        <v>13873255</v>
      </c>
      <c r="I45" s="184">
        <f>I32+I33+I34+I35+I36+I37+I38+I39+I40+I41+I42+I43+I50+I63</f>
        <v>14749625</v>
      </c>
    </row>
    <row r="46" spans="1:9" s="8" customFormat="1" ht="18">
      <c r="A46" s="234" t="s">
        <v>48</v>
      </c>
      <c r="B46" s="235"/>
      <c r="C46" s="235"/>
      <c r="D46" s="235"/>
      <c r="E46" s="235"/>
      <c r="F46" s="235"/>
      <c r="G46" s="235"/>
      <c r="H46" s="235"/>
      <c r="I46" s="236"/>
    </row>
    <row r="47" spans="1:9" s="8" customFormat="1" ht="18">
      <c r="A47" s="128" t="s">
        <v>88</v>
      </c>
      <c r="B47" s="171">
        <v>2010</v>
      </c>
      <c r="C47" s="160">
        <f>C48+C49</f>
        <v>30471084</v>
      </c>
      <c r="D47" s="160">
        <f>D48</f>
        <v>0</v>
      </c>
      <c r="E47" s="160">
        <f>F47+G47+H47+I47</f>
        <v>0</v>
      </c>
      <c r="F47" s="160">
        <f>F48</f>
        <v>0</v>
      </c>
      <c r="G47" s="160">
        <f>G48+G49</f>
        <v>0</v>
      </c>
      <c r="H47" s="160">
        <f>H48</f>
        <v>0</v>
      </c>
      <c r="I47" s="160">
        <f>I48</f>
        <v>0</v>
      </c>
    </row>
    <row r="48" spans="1:9" s="8" customFormat="1" ht="31.5">
      <c r="A48" s="150" t="s">
        <v>89</v>
      </c>
      <c r="B48" s="172">
        <v>2011</v>
      </c>
      <c r="C48" s="160">
        <v>2426893</v>
      </c>
      <c r="D48" s="160">
        <v>0</v>
      </c>
      <c r="E48" s="160">
        <f>F48+G48+H48+I48</f>
        <v>0</v>
      </c>
      <c r="F48" s="160">
        <v>0</v>
      </c>
      <c r="G48" s="160">
        <v>0</v>
      </c>
      <c r="H48" s="160">
        <v>0</v>
      </c>
      <c r="I48" s="160">
        <v>0</v>
      </c>
    </row>
    <row r="49" spans="1:9" s="8" customFormat="1" ht="18">
      <c r="A49" s="150" t="s">
        <v>91</v>
      </c>
      <c r="B49" s="172">
        <v>2012</v>
      </c>
      <c r="C49" s="160">
        <v>28044191</v>
      </c>
      <c r="D49" s="160">
        <v>0</v>
      </c>
      <c r="E49" s="160">
        <f>G49</f>
        <v>0</v>
      </c>
      <c r="F49" s="160">
        <v>0</v>
      </c>
      <c r="G49" s="160">
        <v>0</v>
      </c>
      <c r="H49" s="160">
        <v>0</v>
      </c>
      <c r="I49" s="160">
        <v>0</v>
      </c>
    </row>
    <row r="50" spans="1:9" s="8" customFormat="1" ht="18">
      <c r="A50" s="151" t="s">
        <v>90</v>
      </c>
      <c r="B50" s="176">
        <v>3010</v>
      </c>
      <c r="C50" s="198">
        <f>C51+C52+C53+C54+C55+C56</f>
        <v>30471083</v>
      </c>
      <c r="D50" s="198">
        <f>D51+D52+D53+D54+D55+D56</f>
        <v>0</v>
      </c>
      <c r="E50" s="198">
        <f>F50+G50+H50+I50</f>
        <v>0</v>
      </c>
      <c r="F50" s="198">
        <f>F51+F52+F53+F54+F55+F56</f>
        <v>0</v>
      </c>
      <c r="G50" s="198">
        <f>G51+G52+G53+G54+G55+G56</f>
        <v>0</v>
      </c>
      <c r="H50" s="198">
        <f>H51+H52+H53+H54+H55+H56</f>
        <v>0</v>
      </c>
      <c r="I50" s="198">
        <f>I51+I52+I53+I54+I55+I56</f>
        <v>0</v>
      </c>
    </row>
    <row r="51" spans="1:9" s="8" customFormat="1" ht="18">
      <c r="A51" s="145" t="s">
        <v>49</v>
      </c>
      <c r="B51" s="174">
        <v>3011</v>
      </c>
      <c r="C51" s="195">
        <v>3472630</v>
      </c>
      <c r="D51" s="195">
        <v>0</v>
      </c>
      <c r="E51" s="184">
        <f aca="true" t="shared" si="2" ref="E51:E56">F51+G51+H51+I51</f>
        <v>0</v>
      </c>
      <c r="F51" s="196">
        <v>0</v>
      </c>
      <c r="G51" s="191">
        <v>0</v>
      </c>
      <c r="H51" s="191">
        <v>0</v>
      </c>
      <c r="I51" s="191">
        <v>0</v>
      </c>
    </row>
    <row r="52" spans="1:9" s="8" customFormat="1" ht="18">
      <c r="A52" s="145" t="s">
        <v>50</v>
      </c>
      <c r="B52" s="174">
        <v>3012</v>
      </c>
      <c r="C52" s="195">
        <v>24481560</v>
      </c>
      <c r="D52" s="195">
        <v>0</v>
      </c>
      <c r="E52" s="184">
        <f t="shared" si="2"/>
        <v>0</v>
      </c>
      <c r="F52" s="196">
        <v>0</v>
      </c>
      <c r="G52" s="191">
        <v>0</v>
      </c>
      <c r="H52" s="191">
        <v>0</v>
      </c>
      <c r="I52" s="191">
        <v>0</v>
      </c>
    </row>
    <row r="53" spans="1:9" s="8" customFormat="1" ht="18">
      <c r="A53" s="145" t="s">
        <v>51</v>
      </c>
      <c r="B53" s="174">
        <v>3013</v>
      </c>
      <c r="C53" s="195">
        <v>0</v>
      </c>
      <c r="D53" s="195">
        <v>0</v>
      </c>
      <c r="E53" s="184">
        <f t="shared" si="2"/>
        <v>0</v>
      </c>
      <c r="F53" s="196">
        <v>0</v>
      </c>
      <c r="G53" s="191">
        <v>0</v>
      </c>
      <c r="H53" s="191">
        <v>0</v>
      </c>
      <c r="I53" s="191">
        <v>0</v>
      </c>
    </row>
    <row r="54" spans="1:9" s="8" customFormat="1" ht="18">
      <c r="A54" s="145" t="s">
        <v>52</v>
      </c>
      <c r="B54" s="174">
        <v>3014</v>
      </c>
      <c r="C54" s="195">
        <v>90000</v>
      </c>
      <c r="D54" s="195">
        <v>0</v>
      </c>
      <c r="E54" s="184">
        <f t="shared" si="2"/>
        <v>0</v>
      </c>
      <c r="F54" s="196">
        <v>0</v>
      </c>
      <c r="G54" s="191">
        <v>0</v>
      </c>
      <c r="H54" s="191">
        <v>0</v>
      </c>
      <c r="I54" s="191">
        <v>0</v>
      </c>
    </row>
    <row r="55" spans="1:9" s="8" customFormat="1" ht="31.5">
      <c r="A55" s="145" t="s">
        <v>53</v>
      </c>
      <c r="B55" s="174">
        <v>3015</v>
      </c>
      <c r="C55" s="195">
        <v>0</v>
      </c>
      <c r="D55" s="195">
        <v>0</v>
      </c>
      <c r="E55" s="184">
        <f t="shared" si="2"/>
        <v>0</v>
      </c>
      <c r="F55" s="196">
        <v>0</v>
      </c>
      <c r="G55" s="191">
        <v>0</v>
      </c>
      <c r="H55" s="191">
        <v>0</v>
      </c>
      <c r="I55" s="191">
        <v>0</v>
      </c>
    </row>
    <row r="56" spans="1:9" s="8" customFormat="1" ht="17.25" customHeight="1">
      <c r="A56" s="145" t="s">
        <v>16</v>
      </c>
      <c r="B56" s="174">
        <v>3016</v>
      </c>
      <c r="C56" s="195">
        <v>2426893</v>
      </c>
      <c r="D56" s="195">
        <v>0</v>
      </c>
      <c r="E56" s="184">
        <f t="shared" si="2"/>
        <v>0</v>
      </c>
      <c r="F56" s="196">
        <v>0</v>
      </c>
      <c r="G56" s="191">
        <v>0</v>
      </c>
      <c r="H56" s="191">
        <v>0</v>
      </c>
      <c r="I56" s="191">
        <v>0</v>
      </c>
    </row>
    <row r="57" spans="1:9" s="8" customFormat="1" ht="16.5" customHeight="1">
      <c r="A57" s="234" t="s">
        <v>134</v>
      </c>
      <c r="B57" s="235"/>
      <c r="C57" s="235"/>
      <c r="D57" s="235"/>
      <c r="E57" s="235"/>
      <c r="F57" s="235"/>
      <c r="G57" s="235"/>
      <c r="H57" s="235"/>
      <c r="I57" s="237"/>
    </row>
    <row r="58" spans="1:9" s="8" customFormat="1" ht="16.5" customHeight="1">
      <c r="A58" s="152" t="s">
        <v>56</v>
      </c>
      <c r="B58" s="171">
        <v>4010</v>
      </c>
      <c r="C58" s="199">
        <f>C59+C60+C61+C62</f>
        <v>0</v>
      </c>
      <c r="D58" s="199">
        <f>D59+D60+D61+D62</f>
        <v>0</v>
      </c>
      <c r="E58" s="184">
        <f>F58+G58+H58+I58</f>
        <v>0</v>
      </c>
      <c r="F58" s="199">
        <f>F59+F60+F61+F62</f>
        <v>0</v>
      </c>
      <c r="G58" s="199">
        <f>G59+G60+G61+G62</f>
        <v>0</v>
      </c>
      <c r="H58" s="199">
        <f>H59+H60+H61+H62</f>
        <v>0</v>
      </c>
      <c r="I58" s="199">
        <f>I59+I60+I61+I62</f>
        <v>0</v>
      </c>
    </row>
    <row r="59" spans="1:9" s="8" customFormat="1" ht="16.5" customHeight="1">
      <c r="A59" s="145" t="s">
        <v>57</v>
      </c>
      <c r="B59" s="173">
        <v>4011</v>
      </c>
      <c r="C59" s="195">
        <v>0</v>
      </c>
      <c r="D59" s="195">
        <v>0</v>
      </c>
      <c r="E59" s="184">
        <f aca="true" t="shared" si="3" ref="E59:E66">F59+G59+H59+I59</f>
        <v>0</v>
      </c>
      <c r="F59" s="196">
        <v>0</v>
      </c>
      <c r="G59" s="191">
        <v>0</v>
      </c>
      <c r="H59" s="191">
        <v>0</v>
      </c>
      <c r="I59" s="191">
        <v>0</v>
      </c>
    </row>
    <row r="60" spans="1:9" s="8" customFormat="1" ht="16.5" customHeight="1">
      <c r="A60" s="145" t="s">
        <v>58</v>
      </c>
      <c r="B60" s="174">
        <v>4012</v>
      </c>
      <c r="C60" s="195">
        <v>0</v>
      </c>
      <c r="D60" s="195">
        <v>0</v>
      </c>
      <c r="E60" s="184">
        <f t="shared" si="3"/>
        <v>0</v>
      </c>
      <c r="F60" s="196">
        <v>0</v>
      </c>
      <c r="G60" s="191">
        <v>0</v>
      </c>
      <c r="H60" s="191">
        <v>0</v>
      </c>
      <c r="I60" s="191">
        <v>0</v>
      </c>
    </row>
    <row r="61" spans="1:9" s="8" customFormat="1" ht="16.5" customHeight="1">
      <c r="A61" s="145" t="s">
        <v>59</v>
      </c>
      <c r="B61" s="174">
        <v>4013</v>
      </c>
      <c r="C61" s="195">
        <v>0</v>
      </c>
      <c r="D61" s="195">
        <v>0</v>
      </c>
      <c r="E61" s="184">
        <f t="shared" si="3"/>
        <v>0</v>
      </c>
      <c r="F61" s="196">
        <v>0</v>
      </c>
      <c r="G61" s="191">
        <v>0</v>
      </c>
      <c r="H61" s="191">
        <v>0</v>
      </c>
      <c r="I61" s="191">
        <v>0</v>
      </c>
    </row>
    <row r="62" spans="1:9" s="8" customFormat="1" ht="16.5" customHeight="1">
      <c r="A62" s="145" t="s">
        <v>60</v>
      </c>
      <c r="B62" s="174">
        <v>4020</v>
      </c>
      <c r="C62" s="195">
        <v>0</v>
      </c>
      <c r="D62" s="195">
        <v>0</v>
      </c>
      <c r="E62" s="184">
        <f t="shared" si="3"/>
        <v>0</v>
      </c>
      <c r="F62" s="196">
        <v>0</v>
      </c>
      <c r="G62" s="191">
        <v>0</v>
      </c>
      <c r="H62" s="191">
        <v>0</v>
      </c>
      <c r="I62" s="191">
        <v>0</v>
      </c>
    </row>
    <row r="63" spans="1:9" s="8" customFormat="1" ht="18">
      <c r="A63" s="149" t="s">
        <v>61</v>
      </c>
      <c r="B63" s="175">
        <v>4030</v>
      </c>
      <c r="C63" s="184">
        <f>C64+C65+C66+C67</f>
        <v>0</v>
      </c>
      <c r="D63" s="184">
        <f>D64+D65+D66+D67</f>
        <v>0</v>
      </c>
      <c r="E63" s="184">
        <f>F63+G63+H63+I63</f>
        <v>0</v>
      </c>
      <c r="F63" s="184">
        <f>F64+F65+F66+F67</f>
        <v>0</v>
      </c>
      <c r="G63" s="184">
        <f>G64+G65+G66+G67</f>
        <v>0</v>
      </c>
      <c r="H63" s="184">
        <f>H64+H65+H66+H67</f>
        <v>0</v>
      </c>
      <c r="I63" s="184">
        <f>I64+I65+I66+I67</f>
        <v>0</v>
      </c>
    </row>
    <row r="64" spans="1:9" s="8" customFormat="1" ht="18">
      <c r="A64" s="145" t="s">
        <v>57</v>
      </c>
      <c r="B64" s="174">
        <v>4031</v>
      </c>
      <c r="C64" s="195">
        <v>0</v>
      </c>
      <c r="D64" s="195">
        <v>0</v>
      </c>
      <c r="E64" s="184">
        <f t="shared" si="3"/>
        <v>0</v>
      </c>
      <c r="F64" s="196">
        <v>0</v>
      </c>
      <c r="G64" s="191">
        <v>0</v>
      </c>
      <c r="H64" s="191">
        <v>0</v>
      </c>
      <c r="I64" s="191">
        <v>0</v>
      </c>
    </row>
    <row r="65" spans="1:9" s="8" customFormat="1" ht="18">
      <c r="A65" s="145" t="s">
        <v>58</v>
      </c>
      <c r="B65" s="174">
        <v>4032</v>
      </c>
      <c r="C65" s="195">
        <v>0</v>
      </c>
      <c r="D65" s="195">
        <v>0</v>
      </c>
      <c r="E65" s="184">
        <f t="shared" si="3"/>
        <v>0</v>
      </c>
      <c r="F65" s="196">
        <v>0</v>
      </c>
      <c r="G65" s="191">
        <v>0</v>
      </c>
      <c r="H65" s="191">
        <v>0</v>
      </c>
      <c r="I65" s="191">
        <v>0</v>
      </c>
    </row>
    <row r="66" spans="1:9" s="8" customFormat="1" ht="18">
      <c r="A66" s="145" t="s">
        <v>59</v>
      </c>
      <c r="B66" s="174">
        <v>4033</v>
      </c>
      <c r="C66" s="195">
        <v>0</v>
      </c>
      <c r="D66" s="195">
        <v>0</v>
      </c>
      <c r="E66" s="184">
        <f t="shared" si="3"/>
        <v>0</v>
      </c>
      <c r="F66" s="196">
        <v>0</v>
      </c>
      <c r="G66" s="191">
        <v>0</v>
      </c>
      <c r="H66" s="191">
        <v>0</v>
      </c>
      <c r="I66" s="191">
        <v>0</v>
      </c>
    </row>
    <row r="67" spans="1:9" s="8" customFormat="1" ht="18">
      <c r="A67" s="147" t="s">
        <v>62</v>
      </c>
      <c r="B67" s="174">
        <v>4040</v>
      </c>
      <c r="C67" s="195">
        <v>0</v>
      </c>
      <c r="D67" s="195">
        <v>0</v>
      </c>
      <c r="E67" s="184">
        <f>F67+G67+H67+I67</f>
        <v>0</v>
      </c>
      <c r="F67" s="196">
        <v>0</v>
      </c>
      <c r="G67" s="191">
        <v>0</v>
      </c>
      <c r="H67" s="191">
        <v>0</v>
      </c>
      <c r="I67" s="191">
        <v>0</v>
      </c>
    </row>
    <row r="68" spans="1:9" s="8" customFormat="1" ht="18">
      <c r="A68" s="238" t="s">
        <v>92</v>
      </c>
      <c r="B68" s="239"/>
      <c r="C68" s="239"/>
      <c r="D68" s="239"/>
      <c r="E68" s="239"/>
      <c r="F68" s="239"/>
      <c r="G68" s="239"/>
      <c r="H68" s="239"/>
      <c r="I68" s="240"/>
    </row>
    <row r="69" spans="1:9" s="8" customFormat="1" ht="18">
      <c r="A69" s="153" t="s">
        <v>85</v>
      </c>
      <c r="B69" s="171">
        <v>5010</v>
      </c>
      <c r="C69" s="160">
        <f>C44-C45</f>
        <v>-6188590.800000012</v>
      </c>
      <c r="D69" s="160">
        <f>D44-D45</f>
        <v>-11567438</v>
      </c>
      <c r="E69" s="184">
        <f>F69+G69+H69+I69</f>
        <v>-11452938</v>
      </c>
      <c r="F69" s="160">
        <f>F44-F45</f>
        <v>-5030023</v>
      </c>
      <c r="G69" s="160">
        <f>G44-G45</f>
        <v>-2154305</v>
      </c>
      <c r="H69" s="160">
        <f>H44-H45</f>
        <v>-2114305</v>
      </c>
      <c r="I69" s="160">
        <f>I44-I45</f>
        <v>-2154305</v>
      </c>
    </row>
    <row r="70" spans="1:9" s="8" customFormat="1" ht="18">
      <c r="A70" s="154" t="s">
        <v>86</v>
      </c>
      <c r="B70" s="172">
        <v>5011</v>
      </c>
      <c r="C70" s="160">
        <f>C69-C71</f>
        <v>-6188590.800000012</v>
      </c>
      <c r="D70" s="160">
        <f>D69-D71</f>
        <v>-11567438</v>
      </c>
      <c r="E70" s="184">
        <f>F70+G70+H70+I70</f>
        <v>-11452938</v>
      </c>
      <c r="F70" s="160">
        <f>F69-F71</f>
        <v>-5030023</v>
      </c>
      <c r="G70" s="160">
        <f>G69-G71</f>
        <v>-2154305</v>
      </c>
      <c r="H70" s="160">
        <f>H69-H71</f>
        <v>-2114305</v>
      </c>
      <c r="I70" s="160">
        <f>I69-I71</f>
        <v>-2154305</v>
      </c>
    </row>
    <row r="71" spans="1:9" s="8" customFormat="1" ht="18">
      <c r="A71" s="155" t="s">
        <v>87</v>
      </c>
      <c r="B71" s="172">
        <v>5012</v>
      </c>
      <c r="C71" s="160">
        <v>0</v>
      </c>
      <c r="D71" s="160">
        <v>0</v>
      </c>
      <c r="E71" s="184">
        <f>F71+G71+H71+I71</f>
        <v>0</v>
      </c>
      <c r="F71" s="160">
        <v>0</v>
      </c>
      <c r="G71" s="200">
        <v>0</v>
      </c>
      <c r="H71" s="200">
        <v>0</v>
      </c>
      <c r="I71" s="200">
        <v>0</v>
      </c>
    </row>
    <row r="72" spans="1:9" s="8" customFormat="1" ht="18">
      <c r="A72" s="234" t="s">
        <v>93</v>
      </c>
      <c r="B72" s="235"/>
      <c r="C72" s="235"/>
      <c r="D72" s="235"/>
      <c r="E72" s="235"/>
      <c r="F72" s="235"/>
      <c r="G72" s="235"/>
      <c r="H72" s="235"/>
      <c r="I72" s="236"/>
    </row>
    <row r="73" spans="1:9" s="8" customFormat="1" ht="18">
      <c r="A73" s="128" t="s">
        <v>47</v>
      </c>
      <c r="B73" s="171">
        <v>6010</v>
      </c>
      <c r="C73" s="201">
        <f>C74+C75+C76+C77+C78+C79</f>
        <v>14693380.89</v>
      </c>
      <c r="D73" s="201">
        <f>D74+D75+D76+D77+D78+D79</f>
        <v>16766264</v>
      </c>
      <c r="E73" s="201">
        <f aca="true" t="shared" si="4" ref="E73:E79">F73+G73+H73+I73</f>
        <v>16766264</v>
      </c>
      <c r="F73" s="201">
        <f>F74+F75+F76+F77+F78+F79</f>
        <v>4191566</v>
      </c>
      <c r="G73" s="201">
        <f>G74+G75+G76+G77+G78+G79</f>
        <v>4191566</v>
      </c>
      <c r="H73" s="201">
        <f>H74+H75+H76+H77+H78+H79</f>
        <v>4191566</v>
      </c>
      <c r="I73" s="201">
        <f>I74+I75+I76+I77+I78+I79</f>
        <v>4191566</v>
      </c>
    </row>
    <row r="74" spans="1:9" s="8" customFormat="1" ht="18">
      <c r="A74" s="157" t="s">
        <v>41</v>
      </c>
      <c r="B74" s="173">
        <v>6011</v>
      </c>
      <c r="C74" s="125">
        <v>0</v>
      </c>
      <c r="D74" s="48">
        <v>0</v>
      </c>
      <c r="E74" s="201">
        <f t="shared" si="4"/>
        <v>0</v>
      </c>
      <c r="F74" s="194">
        <v>0</v>
      </c>
      <c r="G74" s="194">
        <v>0</v>
      </c>
      <c r="H74" s="194">
        <v>0</v>
      </c>
      <c r="I74" s="202">
        <v>0</v>
      </c>
    </row>
    <row r="75" spans="1:9" s="8" customFormat="1" ht="18">
      <c r="A75" s="158" t="s">
        <v>42</v>
      </c>
      <c r="B75" s="173">
        <v>6012</v>
      </c>
      <c r="C75" s="126">
        <v>556333.23</v>
      </c>
      <c r="D75" s="195">
        <f>D32*1.5%</f>
        <v>606000</v>
      </c>
      <c r="E75" s="201">
        <f t="shared" si="4"/>
        <v>606000</v>
      </c>
      <c r="F75" s="196">
        <f>F32*1.5%</f>
        <v>151500</v>
      </c>
      <c r="G75" s="196">
        <f>G32*1.5%</f>
        <v>151500</v>
      </c>
      <c r="H75" s="196">
        <f>H32*1.5%</f>
        <v>151500</v>
      </c>
      <c r="I75" s="161">
        <f>I32*1.5%</f>
        <v>151500</v>
      </c>
    </row>
    <row r="76" spans="1:9" s="8" customFormat="1" ht="18">
      <c r="A76" s="158" t="s">
        <v>43</v>
      </c>
      <c r="B76" s="173">
        <v>6013</v>
      </c>
      <c r="C76" s="126">
        <v>0</v>
      </c>
      <c r="D76" s="195">
        <v>264</v>
      </c>
      <c r="E76" s="201">
        <f t="shared" si="4"/>
        <v>264</v>
      </c>
      <c r="F76" s="196">
        <v>66</v>
      </c>
      <c r="G76" s="191">
        <v>66</v>
      </c>
      <c r="H76" s="203">
        <v>66</v>
      </c>
      <c r="I76" s="191">
        <v>66</v>
      </c>
    </row>
    <row r="77" spans="1:9" s="8" customFormat="1" ht="18">
      <c r="A77" s="158" t="s">
        <v>44</v>
      </c>
      <c r="B77" s="173">
        <v>6014</v>
      </c>
      <c r="C77" s="126">
        <v>6650766.74</v>
      </c>
      <c r="D77" s="195">
        <f>D32*18%</f>
        <v>7272000</v>
      </c>
      <c r="E77" s="201">
        <f t="shared" si="4"/>
        <v>7272000</v>
      </c>
      <c r="F77" s="196">
        <f>F32*18%</f>
        <v>1818000</v>
      </c>
      <c r="G77" s="196">
        <f>G32*18%</f>
        <v>1818000</v>
      </c>
      <c r="H77" s="196">
        <f>H32*18%</f>
        <v>1818000</v>
      </c>
      <c r="I77" s="161">
        <f>I32*18%</f>
        <v>1818000</v>
      </c>
    </row>
    <row r="78" spans="1:9" s="8" customFormat="1" ht="31.5">
      <c r="A78" s="159" t="s">
        <v>45</v>
      </c>
      <c r="B78" s="173">
        <v>6015</v>
      </c>
      <c r="C78" s="129">
        <v>7486280.92</v>
      </c>
      <c r="D78" s="204">
        <f>D33</f>
        <v>8888000</v>
      </c>
      <c r="E78" s="201">
        <f t="shared" si="4"/>
        <v>8888000</v>
      </c>
      <c r="F78" s="186">
        <f>F33</f>
        <v>2222000</v>
      </c>
      <c r="G78" s="186">
        <f>G33</f>
        <v>2222000</v>
      </c>
      <c r="H78" s="186">
        <f>H33</f>
        <v>2222000</v>
      </c>
      <c r="I78" s="161">
        <f>I33</f>
        <v>2222000</v>
      </c>
    </row>
    <row r="79" spans="1:9" s="8" customFormat="1" ht="18">
      <c r="A79" s="124" t="s">
        <v>46</v>
      </c>
      <c r="B79" s="173">
        <v>6016</v>
      </c>
      <c r="C79" s="123"/>
      <c r="D79" s="161"/>
      <c r="E79" s="201">
        <f t="shared" si="4"/>
        <v>0</v>
      </c>
      <c r="F79" s="161"/>
      <c r="G79" s="191"/>
      <c r="H79" s="191"/>
      <c r="I79" s="191"/>
    </row>
    <row r="80" spans="1:9" ht="21.75" customHeight="1">
      <c r="A80" s="231" t="s">
        <v>94</v>
      </c>
      <c r="B80" s="232"/>
      <c r="C80" s="232"/>
      <c r="D80" s="232"/>
      <c r="E80" s="232"/>
      <c r="F80" s="232"/>
      <c r="G80" s="232"/>
      <c r="H80" s="232"/>
      <c r="I80" s="233"/>
    </row>
    <row r="81" spans="1:9" ht="18">
      <c r="A81" s="150" t="s">
        <v>72</v>
      </c>
      <c r="B81" s="173">
        <v>7010</v>
      </c>
      <c r="C81" s="125">
        <v>295.25</v>
      </c>
      <c r="D81" s="125">
        <v>304</v>
      </c>
      <c r="E81" s="125">
        <v>304</v>
      </c>
      <c r="F81" s="125">
        <v>304</v>
      </c>
      <c r="G81" s="125">
        <v>304</v>
      </c>
      <c r="H81" s="125">
        <v>304</v>
      </c>
      <c r="I81" s="125">
        <v>304</v>
      </c>
    </row>
    <row r="82" spans="1:9" ht="18">
      <c r="A82" s="150"/>
      <c r="B82" s="173"/>
      <c r="C82" s="125"/>
      <c r="D82" s="125"/>
      <c r="E82" s="125"/>
      <c r="F82" s="125" t="s">
        <v>96</v>
      </c>
      <c r="G82" s="125" t="s">
        <v>95</v>
      </c>
      <c r="H82" s="125" t="s">
        <v>97</v>
      </c>
      <c r="I82" s="125" t="s">
        <v>98</v>
      </c>
    </row>
    <row r="83" spans="1:9" s="49" customFormat="1" ht="18">
      <c r="A83" s="150" t="s">
        <v>54</v>
      </c>
      <c r="B83" s="174">
        <v>7011</v>
      </c>
      <c r="C83" s="195"/>
      <c r="D83" s="195"/>
      <c r="E83" s="195"/>
      <c r="F83" s="195">
        <v>63042480</v>
      </c>
      <c r="G83" s="195">
        <v>64321800</v>
      </c>
      <c r="H83" s="195">
        <v>65000000</v>
      </c>
      <c r="I83" s="48">
        <v>68000000</v>
      </c>
    </row>
    <row r="84" spans="1:9" ht="18">
      <c r="A84" s="150" t="s">
        <v>73</v>
      </c>
      <c r="B84" s="174">
        <v>7012</v>
      </c>
      <c r="C84" s="126">
        <v>0</v>
      </c>
      <c r="D84" s="126">
        <v>0</v>
      </c>
      <c r="E84" s="126">
        <v>0</v>
      </c>
      <c r="F84" s="146">
        <v>0</v>
      </c>
      <c r="G84" s="143">
        <v>0</v>
      </c>
      <c r="H84" s="143">
        <v>0</v>
      </c>
      <c r="I84" s="143">
        <v>0</v>
      </c>
    </row>
    <row r="85" spans="1:9" ht="18">
      <c r="A85" s="150" t="s">
        <v>74</v>
      </c>
      <c r="B85" s="174">
        <v>7013</v>
      </c>
      <c r="C85" s="126">
        <v>0</v>
      </c>
      <c r="D85" s="126">
        <v>0</v>
      </c>
      <c r="E85" s="126">
        <v>0</v>
      </c>
      <c r="F85" s="146">
        <v>0</v>
      </c>
      <c r="G85" s="143">
        <v>0</v>
      </c>
      <c r="H85" s="143">
        <v>0</v>
      </c>
      <c r="I85" s="143">
        <v>0</v>
      </c>
    </row>
    <row r="86" spans="1:9" ht="18">
      <c r="A86" s="150" t="s">
        <v>75</v>
      </c>
      <c r="B86" s="177">
        <v>7016</v>
      </c>
      <c r="C86" s="129">
        <v>0</v>
      </c>
      <c r="D86" s="129">
        <v>0</v>
      </c>
      <c r="E86" s="129">
        <v>0</v>
      </c>
      <c r="F86" s="137">
        <v>0</v>
      </c>
      <c r="G86" s="138">
        <v>0</v>
      </c>
      <c r="H86" s="138">
        <v>0</v>
      </c>
      <c r="I86" s="138">
        <v>0</v>
      </c>
    </row>
    <row r="87" spans="1:9" s="71" customFormat="1" ht="18">
      <c r="A87" s="150" t="s">
        <v>76</v>
      </c>
      <c r="B87" s="172">
        <v>7020</v>
      </c>
      <c r="C87" s="118">
        <v>0</v>
      </c>
      <c r="D87" s="118">
        <v>0</v>
      </c>
      <c r="E87" s="118">
        <v>0</v>
      </c>
      <c r="F87" s="118">
        <v>0</v>
      </c>
      <c r="G87" s="156">
        <v>0</v>
      </c>
      <c r="H87" s="156">
        <v>0</v>
      </c>
      <c r="I87" s="156">
        <v>0</v>
      </c>
    </row>
    <row r="88" spans="1:9" ht="18">
      <c r="A88" s="62"/>
      <c r="B88" s="178"/>
      <c r="C88" s="130"/>
      <c r="D88" s="59"/>
      <c r="E88" s="59"/>
      <c r="F88" s="59"/>
      <c r="G88" s="63"/>
      <c r="H88" s="63"/>
      <c r="I88" s="63"/>
    </row>
    <row r="89" spans="1:9" ht="18">
      <c r="A89" s="50" t="s">
        <v>136</v>
      </c>
      <c r="B89" s="179"/>
      <c r="C89" s="131"/>
      <c r="D89" s="52"/>
      <c r="E89" s="241" t="s">
        <v>137</v>
      </c>
      <c r="F89" s="241"/>
      <c r="G89" s="53"/>
      <c r="H89" s="54"/>
      <c r="I89" s="54"/>
    </row>
    <row r="90" spans="1:6" ht="18">
      <c r="A90" s="55"/>
      <c r="B90" s="180"/>
      <c r="C90" s="132" t="s">
        <v>18</v>
      </c>
      <c r="D90" s="242" t="s">
        <v>19</v>
      </c>
      <c r="E90" s="242"/>
      <c r="F90" s="242"/>
    </row>
    <row r="91" spans="1:6" ht="18">
      <c r="A91" s="55"/>
      <c r="B91" s="180"/>
      <c r="C91" s="133"/>
      <c r="D91" s="207"/>
      <c r="E91" s="243"/>
      <c r="F91" s="243"/>
    </row>
    <row r="92" spans="1:6" ht="13.5" customHeight="1">
      <c r="A92" s="55"/>
      <c r="B92" s="180"/>
      <c r="C92" s="132"/>
      <c r="D92" s="242" t="s">
        <v>138</v>
      </c>
      <c r="E92" s="242"/>
      <c r="F92" s="242"/>
    </row>
    <row r="93" ht="13.5" customHeight="1"/>
    <row r="94" ht="13.5" customHeight="1"/>
    <row r="95" spans="1:8" ht="18">
      <c r="A95" s="1"/>
      <c r="B95" s="162"/>
      <c r="C95" s="115"/>
      <c r="D95" s="2"/>
      <c r="E95" s="2"/>
      <c r="F95" s="2"/>
      <c r="G95" s="2"/>
      <c r="H95" s="2"/>
    </row>
    <row r="96" spans="1:8" ht="18">
      <c r="A96" s="1"/>
      <c r="B96" s="162"/>
      <c r="C96" s="115"/>
      <c r="D96" s="2"/>
      <c r="E96" s="2"/>
      <c r="F96" s="2"/>
      <c r="G96" s="2"/>
      <c r="H96" s="2"/>
    </row>
    <row r="97" spans="1:8" ht="18">
      <c r="A97" s="1"/>
      <c r="B97" s="162"/>
      <c r="C97" s="115"/>
      <c r="D97" s="2"/>
      <c r="E97" s="2"/>
      <c r="F97" s="2"/>
      <c r="G97" s="2"/>
      <c r="H97" s="2"/>
    </row>
    <row r="98" spans="1:8" ht="18">
      <c r="A98" s="1"/>
      <c r="B98" s="162"/>
      <c r="C98" s="115"/>
      <c r="D98" s="2"/>
      <c r="E98" s="2"/>
      <c r="F98" s="2"/>
      <c r="G98" s="2"/>
      <c r="H98" s="2"/>
    </row>
    <row r="99" spans="1:8" ht="18">
      <c r="A99" s="1"/>
      <c r="B99" s="162"/>
      <c r="C99" s="115"/>
      <c r="D99" s="2"/>
      <c r="E99" s="2"/>
      <c r="F99" s="2"/>
      <c r="G99" s="2"/>
      <c r="H99" s="2"/>
    </row>
    <row r="100" spans="1:8" ht="18">
      <c r="A100" s="1"/>
      <c r="B100" s="162"/>
      <c r="C100" s="115"/>
      <c r="D100" s="2"/>
      <c r="E100" s="2"/>
      <c r="F100" s="2"/>
      <c r="G100" s="2"/>
      <c r="H100" s="2"/>
    </row>
  </sheetData>
  <sheetProtection/>
  <mergeCells count="23">
    <mergeCell ref="A72:I72"/>
    <mergeCell ref="A80:I80"/>
    <mergeCell ref="E89:F89"/>
    <mergeCell ref="D90:F90"/>
    <mergeCell ref="E91:F91"/>
    <mergeCell ref="D92:F92"/>
    <mergeCell ref="A13:I13"/>
    <mergeCell ref="A14:I14"/>
    <mergeCell ref="A31:I31"/>
    <mergeCell ref="A46:I46"/>
    <mergeCell ref="A57:I57"/>
    <mergeCell ref="A68:I68"/>
    <mergeCell ref="A5:I5"/>
    <mergeCell ref="A6:I6"/>
    <mergeCell ref="A7:I7"/>
    <mergeCell ref="A8:I8"/>
    <mergeCell ref="A10:A11"/>
    <mergeCell ref="B10:B11"/>
    <mergeCell ref="C10:C11"/>
    <mergeCell ref="D10:D11"/>
    <mergeCell ref="E10:E11"/>
    <mergeCell ref="F10:I10"/>
    <mergeCell ref="D2:I2"/>
  </mergeCells>
  <printOptions/>
  <pageMargins left="0.4330708661417323" right="0.2362204724409449" top="0.7480314960629921" bottom="0.7480314960629921" header="0" footer="0"/>
  <pageSetup fitToHeight="4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I109"/>
  <sheetViews>
    <sheetView zoomScale="89" zoomScaleNormal="89" zoomScalePageLayoutView="0" workbookViewId="0" topLeftCell="A13">
      <selection activeCell="A85" sqref="A85"/>
    </sheetView>
  </sheetViews>
  <sheetFormatPr defaultColWidth="9.140625" defaultRowHeight="15"/>
  <cols>
    <col min="1" max="1" width="72.57421875" style="12" customWidth="1"/>
    <col min="2" max="2" width="8.140625" style="181" customWidth="1"/>
    <col min="3" max="3" width="14.28125" style="134" customWidth="1"/>
    <col min="4" max="4" width="16.421875" style="3" customWidth="1"/>
    <col min="5" max="5" width="16.7109375" style="3" customWidth="1"/>
    <col min="6" max="6" width="16.140625" style="3" customWidth="1"/>
    <col min="7" max="7" width="15.57421875" style="3" customWidth="1"/>
    <col min="8" max="8" width="16.00390625" style="3" customWidth="1"/>
    <col min="9" max="9" width="15.140625" style="3" customWidth="1"/>
    <col min="10" max="16384" width="9.140625" style="7" customWidth="1"/>
  </cols>
  <sheetData>
    <row r="1" spans="1:7" ht="13.5" customHeight="1">
      <c r="A1" s="1"/>
      <c r="B1" s="162"/>
      <c r="C1" s="115"/>
      <c r="D1" s="4" t="s">
        <v>0</v>
      </c>
      <c r="E1" s="5"/>
      <c r="F1" s="5"/>
      <c r="G1" s="6"/>
    </row>
    <row r="2" spans="1:9" ht="20.25" customHeight="1">
      <c r="A2" s="1"/>
      <c r="B2" s="162"/>
      <c r="C2" s="115"/>
      <c r="D2" s="211" t="s">
        <v>1</v>
      </c>
      <c r="E2" s="211"/>
      <c r="F2" s="211"/>
      <c r="G2" s="211"/>
      <c r="H2" s="211"/>
      <c r="I2" s="211"/>
    </row>
    <row r="3" spans="1:9" ht="7.5" customHeight="1">
      <c r="A3" s="1"/>
      <c r="B3" s="162"/>
      <c r="C3" s="115"/>
      <c r="D3" s="9"/>
      <c r="E3" s="9"/>
      <c r="F3" s="9"/>
      <c r="G3" s="10"/>
      <c r="H3" s="11"/>
      <c r="I3" s="11"/>
    </row>
    <row r="4" spans="1:9" ht="17.25" customHeight="1">
      <c r="A4" s="68" t="s">
        <v>3</v>
      </c>
      <c r="B4" s="162"/>
      <c r="C4" s="115"/>
      <c r="D4" s="212" t="s">
        <v>2</v>
      </c>
      <c r="E4" s="212"/>
      <c r="F4" s="212"/>
      <c r="G4" s="212"/>
      <c r="H4" s="212"/>
      <c r="I4" s="212"/>
    </row>
    <row r="5" spans="1:9" ht="49.5" customHeight="1">
      <c r="A5" s="69"/>
      <c r="B5" s="162"/>
      <c r="C5" s="115"/>
      <c r="D5" s="213" t="s">
        <v>122</v>
      </c>
      <c r="E5" s="213"/>
      <c r="F5" s="213"/>
      <c r="G5" s="213"/>
      <c r="H5" s="213"/>
      <c r="I5" s="213"/>
    </row>
    <row r="6" spans="1:9" ht="21.75" customHeight="1">
      <c r="A6" s="98"/>
      <c r="B6" s="163"/>
      <c r="C6" s="115"/>
      <c r="D6" s="214" t="s">
        <v>123</v>
      </c>
      <c r="E6" s="214"/>
      <c r="F6" s="214"/>
      <c r="G6" s="214"/>
      <c r="H6" s="214"/>
      <c r="I6" s="214"/>
    </row>
    <row r="7" spans="1:9" ht="12.75" customHeight="1">
      <c r="A7" s="97" t="s">
        <v>70</v>
      </c>
      <c r="B7" s="162"/>
      <c r="C7" s="115"/>
      <c r="D7" s="215" t="s">
        <v>70</v>
      </c>
      <c r="E7" s="215"/>
      <c r="F7" s="215"/>
      <c r="G7" s="215"/>
      <c r="H7" s="215"/>
      <c r="I7" s="215"/>
    </row>
    <row r="8" spans="1:9" ht="16.5" customHeight="1">
      <c r="A8" s="70"/>
      <c r="B8" s="162"/>
      <c r="C8" s="115"/>
      <c r="D8" s="75"/>
      <c r="E8" s="75"/>
      <c r="F8" s="75"/>
      <c r="G8" s="75"/>
      <c r="H8" s="75"/>
      <c r="I8" s="75"/>
    </row>
    <row r="9" spans="1:9" ht="16.5" customHeight="1">
      <c r="A9" s="74" t="s">
        <v>106</v>
      </c>
      <c r="B9" s="162"/>
      <c r="C9" s="115"/>
      <c r="D9" s="73" t="s">
        <v>63</v>
      </c>
      <c r="E9" s="110" t="s">
        <v>124</v>
      </c>
      <c r="F9" s="73"/>
      <c r="G9" s="75"/>
      <c r="H9" s="75"/>
      <c r="I9" s="75"/>
    </row>
    <row r="10" spans="1:9" ht="16.5" customHeight="1">
      <c r="A10" s="74" t="s">
        <v>130</v>
      </c>
      <c r="B10" s="162"/>
      <c r="C10" s="115"/>
      <c r="D10" s="73" t="s">
        <v>64</v>
      </c>
      <c r="E10" s="73"/>
      <c r="F10" s="73"/>
      <c r="G10" s="75"/>
      <c r="H10" s="75"/>
      <c r="I10" s="75"/>
    </row>
    <row r="11" spans="1:9" ht="16.5" customHeight="1">
      <c r="A11" s="74" t="s">
        <v>131</v>
      </c>
      <c r="B11" s="162"/>
      <c r="C11" s="115"/>
      <c r="D11" s="73" t="s">
        <v>116</v>
      </c>
      <c r="E11" s="110"/>
      <c r="F11" s="73"/>
      <c r="G11" s="75"/>
      <c r="H11" s="75"/>
      <c r="I11" s="75"/>
    </row>
    <row r="12" spans="1:9" ht="16.5" customHeight="1">
      <c r="A12" s="74" t="s">
        <v>132</v>
      </c>
      <c r="B12" s="162"/>
      <c r="C12" s="115"/>
      <c r="D12" s="216" t="s">
        <v>65</v>
      </c>
      <c r="E12" s="217"/>
      <c r="F12" s="218"/>
      <c r="G12" s="75"/>
      <c r="H12" s="75"/>
      <c r="I12" s="75"/>
    </row>
    <row r="13" spans="1:9" ht="16.5" customHeight="1">
      <c r="A13" s="70"/>
      <c r="B13" s="162"/>
      <c r="C13" s="115"/>
      <c r="D13" s="75"/>
      <c r="E13" s="75"/>
      <c r="F13" s="75"/>
      <c r="G13" s="75"/>
      <c r="H13" s="75"/>
      <c r="I13" s="75"/>
    </row>
    <row r="14" spans="1:9" ht="16.5" customHeight="1">
      <c r="A14" s="219" t="s">
        <v>67</v>
      </c>
      <c r="B14" s="219"/>
      <c r="C14" s="219"/>
      <c r="D14" s="219"/>
      <c r="E14" s="219"/>
      <c r="F14" s="219"/>
      <c r="G14" s="219"/>
      <c r="H14" s="219"/>
      <c r="I14" s="219"/>
    </row>
    <row r="15" spans="1:9" ht="18.75">
      <c r="A15" s="220" t="s">
        <v>126</v>
      </c>
      <c r="B15" s="220"/>
      <c r="C15" s="220"/>
      <c r="D15" s="220"/>
      <c r="E15" s="220"/>
      <c r="F15" s="220"/>
      <c r="G15" s="220"/>
      <c r="H15" s="220"/>
      <c r="I15" s="220"/>
    </row>
    <row r="16" spans="1:9" ht="12.75" customHeight="1">
      <c r="A16" s="221" t="s">
        <v>4</v>
      </c>
      <c r="B16" s="221"/>
      <c r="C16" s="221"/>
      <c r="D16" s="221"/>
      <c r="E16" s="221"/>
      <c r="F16" s="221"/>
      <c r="G16" s="221"/>
      <c r="H16" s="221"/>
      <c r="I16" s="221"/>
    </row>
    <row r="17" spans="1:9" ht="20.25" customHeight="1">
      <c r="A17" s="222" t="s">
        <v>125</v>
      </c>
      <c r="B17" s="222"/>
      <c r="C17" s="222"/>
      <c r="D17" s="222"/>
      <c r="E17" s="222"/>
      <c r="F17" s="222"/>
      <c r="G17" s="222"/>
      <c r="H17" s="222"/>
      <c r="I17" s="222"/>
    </row>
    <row r="18" spans="1:9" ht="15" customHeight="1">
      <c r="A18" s="13"/>
      <c r="B18" s="164"/>
      <c r="C18" s="116"/>
      <c r="D18" s="14"/>
      <c r="E18" s="14"/>
      <c r="H18" s="15"/>
      <c r="I18" s="3" t="s">
        <v>68</v>
      </c>
    </row>
    <row r="19" spans="1:9" ht="20.25" customHeight="1">
      <c r="A19" s="223" t="s">
        <v>5</v>
      </c>
      <c r="B19" s="224" t="s">
        <v>6</v>
      </c>
      <c r="C19" s="225" t="s">
        <v>7</v>
      </c>
      <c r="D19" s="223" t="s">
        <v>105</v>
      </c>
      <c r="E19" s="226" t="s">
        <v>8</v>
      </c>
      <c r="F19" s="227" t="s">
        <v>21</v>
      </c>
      <c r="G19" s="227"/>
      <c r="H19" s="227"/>
      <c r="I19" s="227"/>
    </row>
    <row r="20" spans="1:9" ht="34.5" customHeight="1">
      <c r="A20" s="223"/>
      <c r="B20" s="224"/>
      <c r="C20" s="225"/>
      <c r="D20" s="223"/>
      <c r="E20" s="226"/>
      <c r="F20" s="114" t="s">
        <v>9</v>
      </c>
      <c r="G20" s="16" t="s">
        <v>10</v>
      </c>
      <c r="H20" s="16" t="s">
        <v>11</v>
      </c>
      <c r="I20" s="16" t="s">
        <v>12</v>
      </c>
    </row>
    <row r="21" spans="1:9" ht="18">
      <c r="A21" s="17" t="s">
        <v>13</v>
      </c>
      <c r="B21" s="165" t="s">
        <v>14</v>
      </c>
      <c r="C21" s="117">
        <v>3</v>
      </c>
      <c r="D21" s="17">
        <v>4</v>
      </c>
      <c r="E21" s="18">
        <v>5</v>
      </c>
      <c r="F21" s="19">
        <v>6</v>
      </c>
      <c r="G21" s="20">
        <v>7</v>
      </c>
      <c r="H21" s="20">
        <v>8</v>
      </c>
      <c r="I21" s="20">
        <v>9</v>
      </c>
    </row>
    <row r="22" spans="1:9" s="8" customFormat="1" ht="14.25" customHeight="1">
      <c r="A22" s="228" t="s">
        <v>22</v>
      </c>
      <c r="B22" s="229"/>
      <c r="C22" s="229"/>
      <c r="D22" s="229"/>
      <c r="E22" s="229"/>
      <c r="F22" s="229"/>
      <c r="G22" s="229"/>
      <c r="H22" s="229"/>
      <c r="I22" s="230"/>
    </row>
    <row r="23" spans="1:9" s="8" customFormat="1" ht="15.75" customHeight="1">
      <c r="A23" s="228" t="s">
        <v>25</v>
      </c>
      <c r="B23" s="229"/>
      <c r="C23" s="229"/>
      <c r="D23" s="229"/>
      <c r="E23" s="229"/>
      <c r="F23" s="229"/>
      <c r="G23" s="229"/>
      <c r="H23" s="229"/>
      <c r="I23" s="230"/>
    </row>
    <row r="24" spans="1:9" s="8" customFormat="1" ht="33" customHeight="1">
      <c r="A24" s="85" t="s">
        <v>100</v>
      </c>
      <c r="B24" s="166" t="s">
        <v>23</v>
      </c>
      <c r="C24" s="118">
        <f>C25+C26</f>
        <v>56644509.72</v>
      </c>
      <c r="D24" s="160">
        <f>D25+D26</f>
        <v>38515062</v>
      </c>
      <c r="E24" s="182">
        <f aca="true" t="shared" si="0" ref="E24:E39">F24+G24+H24+I24</f>
        <v>38515062</v>
      </c>
      <c r="F24" s="160">
        <f>F25+F26</f>
        <v>7434477</v>
      </c>
      <c r="G24" s="160">
        <f>G25+G26</f>
        <v>10360195</v>
      </c>
      <c r="H24" s="160">
        <f>H25+H26</f>
        <v>10360195</v>
      </c>
      <c r="I24" s="160">
        <f>I25+I26</f>
        <v>10360195</v>
      </c>
    </row>
    <row r="25" spans="1:9" s="8" customFormat="1" ht="32.25" customHeight="1">
      <c r="A25" s="135" t="s">
        <v>26</v>
      </c>
      <c r="B25" s="167" t="s">
        <v>27</v>
      </c>
      <c r="C25" s="119">
        <v>56644509.72</v>
      </c>
      <c r="D25" s="183">
        <v>38515062</v>
      </c>
      <c r="E25" s="182">
        <f t="shared" si="0"/>
        <v>38515062</v>
      </c>
      <c r="F25" s="184">
        <v>7434477</v>
      </c>
      <c r="G25" s="184">
        <v>10360195</v>
      </c>
      <c r="H25" s="184">
        <v>10360195</v>
      </c>
      <c r="I25" s="184">
        <v>10360195</v>
      </c>
    </row>
    <row r="26" spans="1:9" s="8" customFormat="1" ht="18">
      <c r="A26" s="136" t="s">
        <v>66</v>
      </c>
      <c r="B26" s="168" t="s">
        <v>28</v>
      </c>
      <c r="C26" s="120">
        <v>0</v>
      </c>
      <c r="D26" s="185">
        <v>0</v>
      </c>
      <c r="E26" s="182">
        <f t="shared" si="0"/>
        <v>0</v>
      </c>
      <c r="F26" s="186">
        <v>0</v>
      </c>
      <c r="G26" s="187">
        <v>0</v>
      </c>
      <c r="H26" s="187">
        <v>0</v>
      </c>
      <c r="I26" s="187">
        <v>0</v>
      </c>
    </row>
    <row r="27" spans="1:9" s="8" customFormat="1" ht="95.25" customHeight="1">
      <c r="A27" s="139" t="s">
        <v>107</v>
      </c>
      <c r="B27" s="169" t="s">
        <v>24</v>
      </c>
      <c r="C27" s="121">
        <f>C28+C29</f>
        <v>10615695.82</v>
      </c>
      <c r="D27" s="188">
        <f>D28+D29</f>
        <v>7825200</v>
      </c>
      <c r="E27" s="189">
        <f>F27+G27+H27+I27</f>
        <v>7825200</v>
      </c>
      <c r="F27" s="188">
        <f>F28+F29</f>
        <v>4608695</v>
      </c>
      <c r="G27" s="188">
        <f>G28+G29</f>
        <v>728625</v>
      </c>
      <c r="H27" s="188">
        <f>H28+H29</f>
        <v>805755</v>
      </c>
      <c r="I27" s="188">
        <f>I28+I29</f>
        <v>1682125</v>
      </c>
    </row>
    <row r="28" spans="1:9" s="8" customFormat="1" ht="36" customHeight="1">
      <c r="A28" s="140" t="s">
        <v>133</v>
      </c>
      <c r="B28" s="170" t="s">
        <v>108</v>
      </c>
      <c r="C28" s="122">
        <v>10515695.82</v>
      </c>
      <c r="D28" s="190">
        <v>7775200</v>
      </c>
      <c r="E28" s="189">
        <f t="shared" si="0"/>
        <v>7775200</v>
      </c>
      <c r="F28" s="190">
        <f>F46+F48+F50</f>
        <v>4558695</v>
      </c>
      <c r="G28" s="190">
        <f>G46+G48+G50</f>
        <v>728625</v>
      </c>
      <c r="H28" s="190">
        <f>H46+H48+H50</f>
        <v>805755</v>
      </c>
      <c r="I28" s="190">
        <f>I46+I48+I50</f>
        <v>1682125</v>
      </c>
    </row>
    <row r="29" spans="1:9" s="8" customFormat="1" ht="30" customHeight="1">
      <c r="A29" s="140" t="s">
        <v>110</v>
      </c>
      <c r="B29" s="170" t="s">
        <v>109</v>
      </c>
      <c r="C29" s="122">
        <v>100000</v>
      </c>
      <c r="D29" s="190">
        <v>50000</v>
      </c>
      <c r="E29" s="189">
        <f t="shared" si="0"/>
        <v>50000</v>
      </c>
      <c r="F29" s="190">
        <v>50000</v>
      </c>
      <c r="G29" s="190">
        <v>0</v>
      </c>
      <c r="H29" s="190">
        <v>0</v>
      </c>
      <c r="I29" s="190">
        <v>0</v>
      </c>
    </row>
    <row r="30" spans="1:9" s="8" customFormat="1" ht="18">
      <c r="A30" s="141" t="s">
        <v>101</v>
      </c>
      <c r="B30" s="171">
        <v>1030</v>
      </c>
      <c r="C30" s="118">
        <f>C31+C32+C33+C34+C35+C36+C37+C38+C39</f>
        <v>2040186.11</v>
      </c>
      <c r="D30" s="160">
        <f>D31+D32+D33+D34+D35+D36+D37+D38+D39</f>
        <v>2220000</v>
      </c>
      <c r="E30" s="160">
        <f t="shared" si="0"/>
        <v>2240000</v>
      </c>
      <c r="F30" s="160">
        <f>F31+F32+F33+F34+F35+F36+F37+F38+F39</f>
        <v>550000</v>
      </c>
      <c r="G30" s="160">
        <f>G31+G32+G33+G34+G35+G36+G37+G38+G39</f>
        <v>550000</v>
      </c>
      <c r="H30" s="160">
        <f>H31+H32+H33+H34+H35+H36+H37+H38+H39</f>
        <v>590000</v>
      </c>
      <c r="I30" s="160">
        <f>I31+I32+I33+I34+I35+I36+I37+I38+I39</f>
        <v>550000</v>
      </c>
    </row>
    <row r="31" spans="1:9" s="8" customFormat="1" ht="32.25">
      <c r="A31" s="206" t="s">
        <v>83</v>
      </c>
      <c r="B31" s="172">
        <v>1031</v>
      </c>
      <c r="C31" s="123">
        <v>0</v>
      </c>
      <c r="D31" s="161">
        <v>0</v>
      </c>
      <c r="E31" s="160">
        <f t="shared" si="0"/>
        <v>0</v>
      </c>
      <c r="F31" s="161">
        <v>0</v>
      </c>
      <c r="G31" s="191">
        <v>0</v>
      </c>
      <c r="H31" s="191">
        <v>0</v>
      </c>
      <c r="I31" s="191">
        <v>0</v>
      </c>
    </row>
    <row r="32" spans="1:9" s="8" customFormat="1" ht="32.25">
      <c r="A32" s="206" t="s">
        <v>99</v>
      </c>
      <c r="B32" s="172">
        <v>1032</v>
      </c>
      <c r="C32" s="123">
        <v>832247.3</v>
      </c>
      <c r="D32" s="161">
        <v>1000000</v>
      </c>
      <c r="E32" s="160">
        <f t="shared" si="0"/>
        <v>1000000</v>
      </c>
      <c r="F32" s="161">
        <v>250000</v>
      </c>
      <c r="G32" s="161">
        <v>250000</v>
      </c>
      <c r="H32" s="161">
        <v>250000</v>
      </c>
      <c r="I32" s="161">
        <v>250000</v>
      </c>
    </row>
    <row r="33" spans="1:9" s="8" customFormat="1" ht="103.5" customHeight="1">
      <c r="A33" s="144" t="s">
        <v>15</v>
      </c>
      <c r="B33" s="172">
        <v>1033</v>
      </c>
      <c r="C33" s="123">
        <v>729617.29</v>
      </c>
      <c r="D33" s="161">
        <v>800000</v>
      </c>
      <c r="E33" s="160">
        <f t="shared" si="0"/>
        <v>800000</v>
      </c>
      <c r="F33" s="192">
        <v>200000</v>
      </c>
      <c r="G33" s="192">
        <v>200000</v>
      </c>
      <c r="H33" s="192">
        <v>200000</v>
      </c>
      <c r="I33" s="192">
        <v>200000</v>
      </c>
    </row>
    <row r="34" spans="1:9" s="8" customFormat="1" ht="32.25">
      <c r="A34" s="206" t="s">
        <v>81</v>
      </c>
      <c r="B34" s="172">
        <v>1034</v>
      </c>
      <c r="C34" s="123">
        <v>0</v>
      </c>
      <c r="D34" s="161">
        <v>0</v>
      </c>
      <c r="E34" s="160">
        <f t="shared" si="0"/>
        <v>0</v>
      </c>
      <c r="F34" s="193">
        <v>0</v>
      </c>
      <c r="G34" s="197">
        <v>0</v>
      </c>
      <c r="H34" s="197">
        <v>0</v>
      </c>
      <c r="I34" s="197">
        <v>0</v>
      </c>
    </row>
    <row r="35" spans="1:9" s="8" customFormat="1" ht="18">
      <c r="A35" s="206" t="s">
        <v>102</v>
      </c>
      <c r="B35" s="172">
        <v>1035</v>
      </c>
      <c r="C35" s="123">
        <v>0</v>
      </c>
      <c r="D35" s="161">
        <v>0</v>
      </c>
      <c r="E35" s="160">
        <f t="shared" si="0"/>
        <v>40000</v>
      </c>
      <c r="F35" s="193">
        <v>0</v>
      </c>
      <c r="G35" s="191">
        <v>0</v>
      </c>
      <c r="H35" s="191">
        <v>40000</v>
      </c>
      <c r="I35" s="191">
        <v>0</v>
      </c>
    </row>
    <row r="36" spans="1:9" s="8" customFormat="1" ht="48" customHeight="1">
      <c r="A36" s="144" t="s">
        <v>103</v>
      </c>
      <c r="B36" s="172">
        <v>1036</v>
      </c>
      <c r="C36" s="123">
        <v>194311.09</v>
      </c>
      <c r="D36" s="161">
        <v>160000</v>
      </c>
      <c r="E36" s="160">
        <f t="shared" si="0"/>
        <v>160000</v>
      </c>
      <c r="F36" s="193">
        <v>40000</v>
      </c>
      <c r="G36" s="193">
        <v>40000</v>
      </c>
      <c r="H36" s="193">
        <v>40000</v>
      </c>
      <c r="I36" s="161">
        <v>40000</v>
      </c>
    </row>
    <row r="37" spans="1:9" s="8" customFormat="1" ht="18">
      <c r="A37" s="140" t="s">
        <v>82</v>
      </c>
      <c r="B37" s="172">
        <v>1037</v>
      </c>
      <c r="C37" s="123">
        <v>235239.8</v>
      </c>
      <c r="D37" s="161">
        <v>240000</v>
      </c>
      <c r="E37" s="160">
        <f t="shared" si="0"/>
        <v>240000</v>
      </c>
      <c r="F37" s="161">
        <v>60000</v>
      </c>
      <c r="G37" s="161">
        <v>60000</v>
      </c>
      <c r="H37" s="161">
        <v>60000</v>
      </c>
      <c r="I37" s="161">
        <v>60000</v>
      </c>
    </row>
    <row r="38" spans="1:9" s="8" customFormat="1" ht="18">
      <c r="A38" s="142" t="s">
        <v>104</v>
      </c>
      <c r="B38" s="172">
        <v>1037</v>
      </c>
      <c r="C38" s="124">
        <v>0</v>
      </c>
      <c r="D38" s="192">
        <v>0</v>
      </c>
      <c r="E38" s="160">
        <f t="shared" si="0"/>
        <v>0</v>
      </c>
      <c r="F38" s="192">
        <v>0</v>
      </c>
      <c r="G38" s="192">
        <v>0</v>
      </c>
      <c r="H38" s="192">
        <v>0</v>
      </c>
      <c r="I38" s="192">
        <v>0</v>
      </c>
    </row>
    <row r="39" spans="1:9" s="8" customFormat="1" ht="18">
      <c r="A39" s="205" t="s">
        <v>112</v>
      </c>
      <c r="B39" s="172">
        <v>1038</v>
      </c>
      <c r="C39" s="124">
        <v>48770.63</v>
      </c>
      <c r="D39" s="192">
        <v>20000</v>
      </c>
      <c r="E39" s="160">
        <f t="shared" si="0"/>
        <v>0</v>
      </c>
      <c r="F39" s="192"/>
      <c r="G39" s="192"/>
      <c r="H39" s="192"/>
      <c r="I39" s="192"/>
    </row>
    <row r="40" spans="1:9" s="8" customFormat="1" ht="18">
      <c r="A40" s="231" t="s">
        <v>84</v>
      </c>
      <c r="B40" s="232"/>
      <c r="C40" s="232"/>
      <c r="D40" s="232"/>
      <c r="E40" s="232"/>
      <c r="F40" s="232"/>
      <c r="G40" s="232"/>
      <c r="H40" s="232"/>
      <c r="I40" s="233"/>
    </row>
    <row r="41" spans="1:9" s="8" customFormat="1" ht="18" customHeight="1">
      <c r="A41" s="145" t="s">
        <v>29</v>
      </c>
      <c r="B41" s="173">
        <v>1040</v>
      </c>
      <c r="C41" s="125">
        <v>37011906.42</v>
      </c>
      <c r="D41" s="48">
        <v>40400000</v>
      </c>
      <c r="E41" s="184">
        <f>F41+G41+H41+I41</f>
        <v>40400000</v>
      </c>
      <c r="F41" s="194">
        <v>10100000</v>
      </c>
      <c r="G41" s="194">
        <v>10100000</v>
      </c>
      <c r="H41" s="194">
        <v>10100000</v>
      </c>
      <c r="I41" s="161">
        <v>10100000</v>
      </c>
    </row>
    <row r="42" spans="1:9" s="8" customFormat="1" ht="19.5" customHeight="1">
      <c r="A42" s="145" t="s">
        <v>30</v>
      </c>
      <c r="B42" s="174">
        <v>1050</v>
      </c>
      <c r="C42" s="126">
        <v>7442683.62</v>
      </c>
      <c r="D42" s="195">
        <v>8888000</v>
      </c>
      <c r="E42" s="184">
        <f aca="true" t="shared" si="1" ref="E42:E52">F42+G42+H42+I42</f>
        <v>8888000</v>
      </c>
      <c r="F42" s="196">
        <v>2222000</v>
      </c>
      <c r="G42" s="196">
        <v>2222000</v>
      </c>
      <c r="H42" s="196">
        <v>2222000</v>
      </c>
      <c r="I42" s="161">
        <v>2222000</v>
      </c>
    </row>
    <row r="43" spans="1:9" s="8" customFormat="1" ht="18" customHeight="1">
      <c r="A43" s="145" t="s">
        <v>31</v>
      </c>
      <c r="B43" s="174">
        <v>1060</v>
      </c>
      <c r="C43" s="126">
        <v>368492.22</v>
      </c>
      <c r="D43" s="195">
        <v>350000</v>
      </c>
      <c r="E43" s="184">
        <f t="shared" si="1"/>
        <v>350000</v>
      </c>
      <c r="F43" s="196">
        <v>87500</v>
      </c>
      <c r="G43" s="196">
        <v>87500</v>
      </c>
      <c r="H43" s="196">
        <v>87500</v>
      </c>
      <c r="I43" s="161">
        <v>87500</v>
      </c>
    </row>
    <row r="44" spans="1:9" s="8" customFormat="1" ht="18" customHeight="1">
      <c r="A44" s="145" t="s">
        <v>32</v>
      </c>
      <c r="B44" s="174">
        <v>1070</v>
      </c>
      <c r="C44" s="126">
        <v>4361257.76</v>
      </c>
      <c r="D44" s="195">
        <v>2000000</v>
      </c>
      <c r="E44" s="184">
        <f t="shared" si="1"/>
        <v>2000000</v>
      </c>
      <c r="F44" s="196">
        <v>500000</v>
      </c>
      <c r="G44" s="196">
        <v>500000</v>
      </c>
      <c r="H44" s="196">
        <v>500000</v>
      </c>
      <c r="I44" s="161">
        <v>500000</v>
      </c>
    </row>
    <row r="45" spans="1:9" s="8" customFormat="1" ht="18" customHeight="1">
      <c r="A45" s="145" t="s">
        <v>33</v>
      </c>
      <c r="B45" s="174">
        <v>1080</v>
      </c>
      <c r="C45" s="126">
        <v>247630.68</v>
      </c>
      <c r="D45" s="195">
        <v>600000</v>
      </c>
      <c r="E45" s="184">
        <f t="shared" si="1"/>
        <v>600000</v>
      </c>
      <c r="F45" s="196">
        <v>150000</v>
      </c>
      <c r="G45" s="196">
        <v>150000</v>
      </c>
      <c r="H45" s="196">
        <v>150000</v>
      </c>
      <c r="I45" s="161">
        <v>150000</v>
      </c>
    </row>
    <row r="46" spans="1:9" s="8" customFormat="1" ht="18" customHeight="1">
      <c r="A46" s="145" t="s">
        <v>34</v>
      </c>
      <c r="B46" s="174">
        <v>1090</v>
      </c>
      <c r="C46" s="126">
        <f>541595.95+246568.29</f>
        <v>788164.24</v>
      </c>
      <c r="D46" s="195">
        <v>250000</v>
      </c>
      <c r="E46" s="184">
        <f t="shared" si="1"/>
        <v>250000</v>
      </c>
      <c r="F46" s="196">
        <v>62500</v>
      </c>
      <c r="G46" s="196">
        <v>62500</v>
      </c>
      <c r="H46" s="196">
        <v>62500</v>
      </c>
      <c r="I46" s="161">
        <v>62500</v>
      </c>
    </row>
    <row r="47" spans="1:9" s="8" customFormat="1" ht="18" customHeight="1">
      <c r="A47" s="145" t="s">
        <v>35</v>
      </c>
      <c r="B47" s="174">
        <v>1100</v>
      </c>
      <c r="C47" s="126">
        <v>29247.56</v>
      </c>
      <c r="D47" s="195">
        <v>25000</v>
      </c>
      <c r="E47" s="184">
        <v>32000</v>
      </c>
      <c r="F47" s="196">
        <v>8000</v>
      </c>
      <c r="G47" s="196">
        <v>8000</v>
      </c>
      <c r="H47" s="196">
        <v>8000</v>
      </c>
      <c r="I47" s="161">
        <v>8000</v>
      </c>
    </row>
    <row r="48" spans="1:9" s="8" customFormat="1" ht="18" customHeight="1">
      <c r="A48" s="145" t="s">
        <v>69</v>
      </c>
      <c r="B48" s="174">
        <v>1110</v>
      </c>
      <c r="C48" s="126">
        <v>6835000</v>
      </c>
      <c r="D48" s="195">
        <v>7446700</v>
      </c>
      <c r="E48" s="184">
        <f t="shared" si="1"/>
        <v>7446700</v>
      </c>
      <c r="F48" s="196">
        <v>4476570</v>
      </c>
      <c r="G48" s="191">
        <v>646500</v>
      </c>
      <c r="H48" s="191">
        <f>573630+150000</f>
        <v>723630</v>
      </c>
      <c r="I48" s="191">
        <v>1600000</v>
      </c>
    </row>
    <row r="49" spans="1:9" s="8" customFormat="1" ht="31.5">
      <c r="A49" s="147" t="s">
        <v>36</v>
      </c>
      <c r="B49" s="174">
        <v>1120</v>
      </c>
      <c r="C49" s="126">
        <v>0</v>
      </c>
      <c r="D49" s="195">
        <v>0</v>
      </c>
      <c r="E49" s="184">
        <f t="shared" si="1"/>
        <v>0</v>
      </c>
      <c r="F49" s="196">
        <v>0</v>
      </c>
      <c r="G49" s="191">
        <v>0</v>
      </c>
      <c r="H49" s="191">
        <v>0</v>
      </c>
      <c r="I49" s="191">
        <v>0</v>
      </c>
    </row>
    <row r="50" spans="1:9" s="8" customFormat="1" ht="18">
      <c r="A50" s="147" t="s">
        <v>37</v>
      </c>
      <c r="B50" s="174">
        <v>1130</v>
      </c>
      <c r="C50" s="126">
        <v>144761.71</v>
      </c>
      <c r="D50" s="195">
        <v>160000</v>
      </c>
      <c r="E50" s="184">
        <f t="shared" si="1"/>
        <v>78500</v>
      </c>
      <c r="F50" s="196">
        <v>19625</v>
      </c>
      <c r="G50" s="196">
        <v>19625</v>
      </c>
      <c r="H50" s="196">
        <v>19625</v>
      </c>
      <c r="I50" s="161">
        <v>19625</v>
      </c>
    </row>
    <row r="51" spans="1:9" s="8" customFormat="1" ht="18">
      <c r="A51" s="145" t="s">
        <v>38</v>
      </c>
      <c r="B51" s="174">
        <v>1140</v>
      </c>
      <c r="C51" s="126">
        <v>0</v>
      </c>
      <c r="D51" s="195">
        <v>0</v>
      </c>
      <c r="E51" s="184">
        <f t="shared" si="1"/>
        <v>0</v>
      </c>
      <c r="F51" s="196">
        <v>0</v>
      </c>
      <c r="G51" s="191">
        <v>0</v>
      </c>
      <c r="H51" s="191">
        <v>0</v>
      </c>
      <c r="I51" s="191">
        <v>0</v>
      </c>
    </row>
    <row r="52" spans="1:9" s="8" customFormat="1" ht="18">
      <c r="A52" s="148" t="s">
        <v>71</v>
      </c>
      <c r="B52" s="174">
        <v>1150</v>
      </c>
      <c r="C52" s="126">
        <v>0</v>
      </c>
      <c r="D52" s="195">
        <v>0</v>
      </c>
      <c r="E52" s="184">
        <f t="shared" si="1"/>
        <v>0</v>
      </c>
      <c r="F52" s="196">
        <v>0</v>
      </c>
      <c r="G52" s="197">
        <v>0</v>
      </c>
      <c r="H52" s="197">
        <v>0</v>
      </c>
      <c r="I52" s="197">
        <v>0</v>
      </c>
    </row>
    <row r="53" spans="1:9" s="8" customFormat="1" ht="18">
      <c r="A53" s="149" t="s">
        <v>39</v>
      </c>
      <c r="B53" s="175">
        <v>1160</v>
      </c>
      <c r="C53" s="127">
        <f>C24+C27+C30+C56+C67</f>
        <v>69300391.64999999</v>
      </c>
      <c r="D53" s="184">
        <f>D24+D27+D30+D56+D67</f>
        <v>48560262</v>
      </c>
      <c r="E53" s="184">
        <f>F53+G53+H53+I53</f>
        <v>48580262</v>
      </c>
      <c r="F53" s="184">
        <f>F24+F27+F30+F56+F67</f>
        <v>12593172</v>
      </c>
      <c r="G53" s="184">
        <f>G24+G27+G30+G56+G67</f>
        <v>11638820</v>
      </c>
      <c r="H53" s="184">
        <f>H24+H27+H30+H56+H67</f>
        <v>11755950</v>
      </c>
      <c r="I53" s="184">
        <f>I24+I27+I30+I56+I67</f>
        <v>12592320</v>
      </c>
    </row>
    <row r="54" spans="1:9" s="8" customFormat="1" ht="18">
      <c r="A54" s="149" t="s">
        <v>40</v>
      </c>
      <c r="B54" s="175">
        <v>1170</v>
      </c>
      <c r="C54" s="127">
        <f>C41+C42+C43+C44+C45+C46+C47+C48+C49+C50+C51+C52+C59+C72</f>
        <v>57229144.21</v>
      </c>
      <c r="D54" s="184">
        <f>D41+D42+D43+D44+D45+D46+D47+D48+D49+D50+D51+D52+D59+D72</f>
        <v>60119700</v>
      </c>
      <c r="E54" s="184">
        <f>F54+G54+H54+I54</f>
        <v>60045200</v>
      </c>
      <c r="F54" s="184">
        <f>F41+F42+F43+F44+F45+F46+F47+F48+F49+F50+F51+F52+F59+F72</f>
        <v>17626195</v>
      </c>
      <c r="G54" s="184">
        <f>G41+G42+G43+G44+G45+G46+G47+G48+G49+G50+G51+G52+G59+G72</f>
        <v>13796125</v>
      </c>
      <c r="H54" s="184">
        <f>H41+H42+H43+H44+H45+H46+H47+H48+H49+H50+H51+H52+H59+H72</f>
        <v>13873255</v>
      </c>
      <c r="I54" s="184">
        <f>I41+I42+I43+I44+I45+I46+I47+I48+I49+I50+I51+I52+I59+I72</f>
        <v>14749625</v>
      </c>
    </row>
    <row r="55" spans="1:9" s="8" customFormat="1" ht="18">
      <c r="A55" s="234" t="s">
        <v>48</v>
      </c>
      <c r="B55" s="235"/>
      <c r="C55" s="235"/>
      <c r="D55" s="235"/>
      <c r="E55" s="235"/>
      <c r="F55" s="235"/>
      <c r="G55" s="235"/>
      <c r="H55" s="235"/>
      <c r="I55" s="236"/>
    </row>
    <row r="56" spans="1:9" s="8" customFormat="1" ht="18">
      <c r="A56" s="128" t="s">
        <v>88</v>
      </c>
      <c r="B56" s="171">
        <v>2010</v>
      </c>
      <c r="C56" s="160">
        <f>C57+C58</f>
        <v>0</v>
      </c>
      <c r="D56" s="160">
        <f>D57</f>
        <v>0</v>
      </c>
      <c r="E56" s="160">
        <f>F56+G56+H56+I56</f>
        <v>0</v>
      </c>
      <c r="F56" s="160">
        <f>F57</f>
        <v>0</v>
      </c>
      <c r="G56" s="160">
        <f>G57+G58</f>
        <v>0</v>
      </c>
      <c r="H56" s="160">
        <f>H57</f>
        <v>0</v>
      </c>
      <c r="I56" s="160">
        <f>I57</f>
        <v>0</v>
      </c>
    </row>
    <row r="57" spans="1:9" s="8" customFormat="1" ht="31.5">
      <c r="A57" s="150" t="s">
        <v>89</v>
      </c>
      <c r="B57" s="172">
        <v>2011</v>
      </c>
      <c r="C57" s="160"/>
      <c r="D57" s="160"/>
      <c r="E57" s="160">
        <f>F57+G57+H57+I57</f>
        <v>0</v>
      </c>
      <c r="F57" s="160">
        <v>0</v>
      </c>
      <c r="G57" s="160">
        <v>0</v>
      </c>
      <c r="H57" s="160">
        <v>0</v>
      </c>
      <c r="I57" s="160">
        <v>0</v>
      </c>
    </row>
    <row r="58" spans="1:9" s="8" customFormat="1" ht="18">
      <c r="A58" s="150" t="s">
        <v>91</v>
      </c>
      <c r="B58" s="172">
        <v>2012</v>
      </c>
      <c r="C58" s="160"/>
      <c r="D58" s="160"/>
      <c r="E58" s="160">
        <f>G58</f>
        <v>0</v>
      </c>
      <c r="F58" s="160">
        <v>0</v>
      </c>
      <c r="G58" s="160">
        <v>0</v>
      </c>
      <c r="H58" s="160">
        <v>0</v>
      </c>
      <c r="I58" s="160">
        <v>0</v>
      </c>
    </row>
    <row r="59" spans="1:9" s="8" customFormat="1" ht="18">
      <c r="A59" s="151" t="s">
        <v>90</v>
      </c>
      <c r="B59" s="176">
        <v>3010</v>
      </c>
      <c r="C59" s="198">
        <f>C60+C61+C62+C63+C64+C65</f>
        <v>0</v>
      </c>
      <c r="D59" s="198">
        <f>D60+D61+D62+D63+D64+D65</f>
        <v>0</v>
      </c>
      <c r="E59" s="198">
        <f>F59+G59+H59+I59</f>
        <v>0</v>
      </c>
      <c r="F59" s="198">
        <f>F60+F61+F62+F63+F64+F65</f>
        <v>0</v>
      </c>
      <c r="G59" s="198">
        <f>G60+G61+G62+G63+G64+G65</f>
        <v>0</v>
      </c>
      <c r="H59" s="198">
        <f>H60+H61+H62+H63+H64+H65</f>
        <v>0</v>
      </c>
      <c r="I59" s="198">
        <f>I60+I61+I62+I63+I64+I65</f>
        <v>0</v>
      </c>
    </row>
    <row r="60" spans="1:9" s="8" customFormat="1" ht="18">
      <c r="A60" s="145" t="s">
        <v>49</v>
      </c>
      <c r="B60" s="174">
        <v>3011</v>
      </c>
      <c r="C60" s="195"/>
      <c r="D60" s="195"/>
      <c r="E60" s="184">
        <f aca="true" t="shared" si="2" ref="E60:E65">F60+G60+H60+I60</f>
        <v>0</v>
      </c>
      <c r="F60" s="196">
        <v>0</v>
      </c>
      <c r="G60" s="191">
        <v>0</v>
      </c>
      <c r="H60" s="191">
        <v>0</v>
      </c>
      <c r="I60" s="191">
        <v>0</v>
      </c>
    </row>
    <row r="61" spans="1:9" s="8" customFormat="1" ht="18">
      <c r="A61" s="145" t="s">
        <v>50</v>
      </c>
      <c r="B61" s="174">
        <v>3012</v>
      </c>
      <c r="C61" s="195"/>
      <c r="D61" s="195"/>
      <c r="E61" s="184">
        <f t="shared" si="2"/>
        <v>0</v>
      </c>
      <c r="F61" s="196">
        <v>0</v>
      </c>
      <c r="G61" s="191">
        <v>0</v>
      </c>
      <c r="H61" s="191">
        <v>0</v>
      </c>
      <c r="I61" s="191">
        <v>0</v>
      </c>
    </row>
    <row r="62" spans="1:9" s="8" customFormat="1" ht="18">
      <c r="A62" s="145" t="s">
        <v>51</v>
      </c>
      <c r="B62" s="174">
        <v>3013</v>
      </c>
      <c r="C62" s="195"/>
      <c r="D62" s="195"/>
      <c r="E62" s="184">
        <f t="shared" si="2"/>
        <v>0</v>
      </c>
      <c r="F62" s="196">
        <v>0</v>
      </c>
      <c r="G62" s="191">
        <v>0</v>
      </c>
      <c r="H62" s="191">
        <v>0</v>
      </c>
      <c r="I62" s="191">
        <v>0</v>
      </c>
    </row>
    <row r="63" spans="1:9" s="8" customFormat="1" ht="18">
      <c r="A63" s="145" t="s">
        <v>52</v>
      </c>
      <c r="B63" s="174">
        <v>3014</v>
      </c>
      <c r="C63" s="195"/>
      <c r="D63" s="195"/>
      <c r="E63" s="184">
        <f t="shared" si="2"/>
        <v>0</v>
      </c>
      <c r="F63" s="196">
        <v>0</v>
      </c>
      <c r="G63" s="191">
        <v>0</v>
      </c>
      <c r="H63" s="191">
        <v>0</v>
      </c>
      <c r="I63" s="191">
        <v>0</v>
      </c>
    </row>
    <row r="64" spans="1:9" s="8" customFormat="1" ht="31.5">
      <c r="A64" s="145" t="s">
        <v>53</v>
      </c>
      <c r="B64" s="174">
        <v>3015</v>
      </c>
      <c r="C64" s="195"/>
      <c r="D64" s="195"/>
      <c r="E64" s="184">
        <f t="shared" si="2"/>
        <v>0</v>
      </c>
      <c r="F64" s="196">
        <v>0</v>
      </c>
      <c r="G64" s="191">
        <v>0</v>
      </c>
      <c r="H64" s="191">
        <v>0</v>
      </c>
      <c r="I64" s="191">
        <v>0</v>
      </c>
    </row>
    <row r="65" spans="1:9" s="8" customFormat="1" ht="17.25" customHeight="1">
      <c r="A65" s="145" t="s">
        <v>16</v>
      </c>
      <c r="B65" s="174">
        <v>3016</v>
      </c>
      <c r="C65" s="195"/>
      <c r="D65" s="195"/>
      <c r="E65" s="184">
        <f t="shared" si="2"/>
        <v>0</v>
      </c>
      <c r="F65" s="196">
        <v>0</v>
      </c>
      <c r="G65" s="191">
        <v>0</v>
      </c>
      <c r="H65" s="191">
        <v>0</v>
      </c>
      <c r="I65" s="191">
        <v>0</v>
      </c>
    </row>
    <row r="66" spans="1:9" s="8" customFormat="1" ht="16.5" customHeight="1">
      <c r="A66" s="234" t="s">
        <v>134</v>
      </c>
      <c r="B66" s="235"/>
      <c r="C66" s="235"/>
      <c r="D66" s="235"/>
      <c r="E66" s="235"/>
      <c r="F66" s="235"/>
      <c r="G66" s="235"/>
      <c r="H66" s="235"/>
      <c r="I66" s="237"/>
    </row>
    <row r="67" spans="1:9" s="8" customFormat="1" ht="16.5" customHeight="1">
      <c r="A67" s="152" t="s">
        <v>56</v>
      </c>
      <c r="B67" s="171">
        <v>4010</v>
      </c>
      <c r="C67" s="199">
        <f>C68+C69+C70+C71</f>
        <v>0</v>
      </c>
      <c r="D67" s="199">
        <f>D68+D69+D70+D71</f>
        <v>0</v>
      </c>
      <c r="E67" s="184">
        <f>F67+G67+H67+I67</f>
        <v>0</v>
      </c>
      <c r="F67" s="199">
        <f>F68+F69+F70+F71</f>
        <v>0</v>
      </c>
      <c r="G67" s="199">
        <f>G68+G69+G70+G71</f>
        <v>0</v>
      </c>
      <c r="H67" s="199">
        <f>H68+H69+H70+H71</f>
        <v>0</v>
      </c>
      <c r="I67" s="199">
        <f>I68+I69+I70+I71</f>
        <v>0</v>
      </c>
    </row>
    <row r="68" spans="1:9" s="8" customFormat="1" ht="16.5" customHeight="1">
      <c r="A68" s="145" t="s">
        <v>57</v>
      </c>
      <c r="B68" s="173">
        <v>4011</v>
      </c>
      <c r="C68" s="195">
        <v>0</v>
      </c>
      <c r="D68" s="195">
        <v>0</v>
      </c>
      <c r="E68" s="184">
        <f aca="true" t="shared" si="3" ref="E68:E75">F68+G68+H68+I68</f>
        <v>0</v>
      </c>
      <c r="F68" s="196">
        <v>0</v>
      </c>
      <c r="G68" s="191">
        <v>0</v>
      </c>
      <c r="H68" s="191">
        <v>0</v>
      </c>
      <c r="I68" s="191">
        <v>0</v>
      </c>
    </row>
    <row r="69" spans="1:9" s="8" customFormat="1" ht="16.5" customHeight="1">
      <c r="A69" s="145" t="s">
        <v>58</v>
      </c>
      <c r="B69" s="174">
        <v>4012</v>
      </c>
      <c r="C69" s="195">
        <v>0</v>
      </c>
      <c r="D69" s="195">
        <v>0</v>
      </c>
      <c r="E69" s="184">
        <f t="shared" si="3"/>
        <v>0</v>
      </c>
      <c r="F69" s="196">
        <v>0</v>
      </c>
      <c r="G69" s="191">
        <v>0</v>
      </c>
      <c r="H69" s="191">
        <v>0</v>
      </c>
      <c r="I69" s="191">
        <v>0</v>
      </c>
    </row>
    <row r="70" spans="1:9" s="8" customFormat="1" ht="16.5" customHeight="1">
      <c r="A70" s="145" t="s">
        <v>59</v>
      </c>
      <c r="B70" s="174">
        <v>4013</v>
      </c>
      <c r="C70" s="195">
        <v>0</v>
      </c>
      <c r="D70" s="195">
        <v>0</v>
      </c>
      <c r="E70" s="184">
        <f t="shared" si="3"/>
        <v>0</v>
      </c>
      <c r="F70" s="196">
        <v>0</v>
      </c>
      <c r="G70" s="191">
        <v>0</v>
      </c>
      <c r="H70" s="191">
        <v>0</v>
      </c>
      <c r="I70" s="191">
        <v>0</v>
      </c>
    </row>
    <row r="71" spans="1:9" s="8" customFormat="1" ht="16.5" customHeight="1">
      <c r="A71" s="145" t="s">
        <v>60</v>
      </c>
      <c r="B71" s="174">
        <v>4020</v>
      </c>
      <c r="C71" s="195">
        <v>0</v>
      </c>
      <c r="D71" s="195">
        <v>0</v>
      </c>
      <c r="E71" s="184">
        <f t="shared" si="3"/>
        <v>0</v>
      </c>
      <c r="F71" s="196">
        <v>0</v>
      </c>
      <c r="G71" s="191">
        <v>0</v>
      </c>
      <c r="H71" s="191">
        <v>0</v>
      </c>
      <c r="I71" s="191">
        <v>0</v>
      </c>
    </row>
    <row r="72" spans="1:9" s="8" customFormat="1" ht="18">
      <c r="A72" s="149" t="s">
        <v>61</v>
      </c>
      <c r="B72" s="175">
        <v>4030</v>
      </c>
      <c r="C72" s="184">
        <f>C73+C74+C75+C76</f>
        <v>0</v>
      </c>
      <c r="D72" s="184">
        <f>D73+D74+D75+D76</f>
        <v>0</v>
      </c>
      <c r="E72" s="184">
        <f>F72+G72+H72+I72</f>
        <v>0</v>
      </c>
      <c r="F72" s="184">
        <f>F73+F74+F75+F76</f>
        <v>0</v>
      </c>
      <c r="G72" s="184">
        <f>G73+G74+G75+G76</f>
        <v>0</v>
      </c>
      <c r="H72" s="184">
        <f>H73+H74+H75+H76</f>
        <v>0</v>
      </c>
      <c r="I72" s="184">
        <f>I73+I74+I75+I76</f>
        <v>0</v>
      </c>
    </row>
    <row r="73" spans="1:9" s="8" customFormat="1" ht="18">
      <c r="A73" s="145" t="s">
        <v>57</v>
      </c>
      <c r="B73" s="174">
        <v>4031</v>
      </c>
      <c r="C73" s="195">
        <v>0</v>
      </c>
      <c r="D73" s="195">
        <v>0</v>
      </c>
      <c r="E73" s="184">
        <f t="shared" si="3"/>
        <v>0</v>
      </c>
      <c r="F73" s="196">
        <v>0</v>
      </c>
      <c r="G73" s="191">
        <v>0</v>
      </c>
      <c r="H73" s="191">
        <v>0</v>
      </c>
      <c r="I73" s="191">
        <v>0</v>
      </c>
    </row>
    <row r="74" spans="1:9" s="8" customFormat="1" ht="18">
      <c r="A74" s="145" t="s">
        <v>58</v>
      </c>
      <c r="B74" s="174">
        <v>4032</v>
      </c>
      <c r="C74" s="195">
        <v>0</v>
      </c>
      <c r="D74" s="195">
        <v>0</v>
      </c>
      <c r="E74" s="184">
        <f t="shared" si="3"/>
        <v>0</v>
      </c>
      <c r="F74" s="196">
        <v>0</v>
      </c>
      <c r="G74" s="191">
        <v>0</v>
      </c>
      <c r="H74" s="191">
        <v>0</v>
      </c>
      <c r="I74" s="191">
        <v>0</v>
      </c>
    </row>
    <row r="75" spans="1:9" s="8" customFormat="1" ht="18">
      <c r="A75" s="145" t="s">
        <v>59</v>
      </c>
      <c r="B75" s="174">
        <v>4033</v>
      </c>
      <c r="C75" s="195">
        <v>0</v>
      </c>
      <c r="D75" s="195">
        <v>0</v>
      </c>
      <c r="E75" s="184">
        <f t="shared" si="3"/>
        <v>0</v>
      </c>
      <c r="F75" s="196">
        <v>0</v>
      </c>
      <c r="G75" s="191">
        <v>0</v>
      </c>
      <c r="H75" s="191">
        <v>0</v>
      </c>
      <c r="I75" s="191">
        <v>0</v>
      </c>
    </row>
    <row r="76" spans="1:9" s="8" customFormat="1" ht="18">
      <c r="A76" s="147" t="s">
        <v>62</v>
      </c>
      <c r="B76" s="174">
        <v>4040</v>
      </c>
      <c r="C76" s="195">
        <v>0</v>
      </c>
      <c r="D76" s="195">
        <v>0</v>
      </c>
      <c r="E76" s="184">
        <f>F76+G76+H76+I76</f>
        <v>0</v>
      </c>
      <c r="F76" s="196">
        <v>0</v>
      </c>
      <c r="G76" s="191">
        <v>0</v>
      </c>
      <c r="H76" s="191">
        <v>0</v>
      </c>
      <c r="I76" s="191">
        <v>0</v>
      </c>
    </row>
    <row r="77" spans="1:9" s="8" customFormat="1" ht="18">
      <c r="A77" s="238" t="s">
        <v>92</v>
      </c>
      <c r="B77" s="239"/>
      <c r="C77" s="239"/>
      <c r="D77" s="239"/>
      <c r="E77" s="239"/>
      <c r="F77" s="239"/>
      <c r="G77" s="239"/>
      <c r="H77" s="239"/>
      <c r="I77" s="240"/>
    </row>
    <row r="78" spans="1:9" s="8" customFormat="1" ht="18">
      <c r="A78" s="153" t="s">
        <v>85</v>
      </c>
      <c r="B78" s="171">
        <v>5010</v>
      </c>
      <c r="C78" s="160">
        <f>C53-C54</f>
        <v>12071247.43999999</v>
      </c>
      <c r="D78" s="160">
        <f>D53-D54</f>
        <v>-11559438</v>
      </c>
      <c r="E78" s="184">
        <f>F78+G78+H78+I78</f>
        <v>-11464938</v>
      </c>
      <c r="F78" s="160">
        <f>F53-F54</f>
        <v>-5033023</v>
      </c>
      <c r="G78" s="160">
        <f>G53-G54</f>
        <v>-2157305</v>
      </c>
      <c r="H78" s="160">
        <f>H53-H54</f>
        <v>-2117305</v>
      </c>
      <c r="I78" s="160">
        <f>I53-I54</f>
        <v>-2157305</v>
      </c>
    </row>
    <row r="79" spans="1:9" s="8" customFormat="1" ht="18">
      <c r="A79" s="154" t="s">
        <v>86</v>
      </c>
      <c r="B79" s="172">
        <v>5011</v>
      </c>
      <c r="C79" s="160">
        <f>C78-C80</f>
        <v>12071247.43999999</v>
      </c>
      <c r="D79" s="160">
        <f>D78-D80</f>
        <v>-11559438</v>
      </c>
      <c r="E79" s="184">
        <f>F79+G79+H79+I79</f>
        <v>-11464938</v>
      </c>
      <c r="F79" s="160">
        <f>F78-F80</f>
        <v>-5033023</v>
      </c>
      <c r="G79" s="160">
        <f>G78-G80</f>
        <v>-2157305</v>
      </c>
      <c r="H79" s="160">
        <f>H78-H80</f>
        <v>-2117305</v>
      </c>
      <c r="I79" s="160">
        <f>I78-I80</f>
        <v>-2157305</v>
      </c>
    </row>
    <row r="80" spans="1:9" s="8" customFormat="1" ht="18">
      <c r="A80" s="155" t="s">
        <v>87</v>
      </c>
      <c r="B80" s="172">
        <v>5012</v>
      </c>
      <c r="C80" s="160">
        <v>0</v>
      </c>
      <c r="D80" s="160">
        <v>0</v>
      </c>
      <c r="E80" s="184">
        <f>F80+G80+H80+I80</f>
        <v>0</v>
      </c>
      <c r="F80" s="160">
        <v>0</v>
      </c>
      <c r="G80" s="200">
        <v>0</v>
      </c>
      <c r="H80" s="200">
        <v>0</v>
      </c>
      <c r="I80" s="200">
        <v>0</v>
      </c>
    </row>
    <row r="81" spans="1:9" s="8" customFormat="1" ht="18">
      <c r="A81" s="234" t="s">
        <v>93</v>
      </c>
      <c r="B81" s="235"/>
      <c r="C81" s="235"/>
      <c r="D81" s="235"/>
      <c r="E81" s="235"/>
      <c r="F81" s="235"/>
      <c r="G81" s="235"/>
      <c r="H81" s="235"/>
      <c r="I81" s="236"/>
    </row>
    <row r="82" spans="1:9" s="8" customFormat="1" ht="18">
      <c r="A82" s="128" t="s">
        <v>47</v>
      </c>
      <c r="B82" s="171">
        <v>6010</v>
      </c>
      <c r="C82" s="201">
        <f>C83+C84+C85+C86+C87+C88</f>
        <v>14693380.89</v>
      </c>
      <c r="D82" s="201">
        <f>D83+D84+D85+D86+D87+D88</f>
        <v>16766000</v>
      </c>
      <c r="E82" s="201">
        <f aca="true" t="shared" si="4" ref="E82:E88">F82+G82+H82+I82</f>
        <v>16766000</v>
      </c>
      <c r="F82" s="201">
        <f>F83+F84+F85+F86+F87+F88</f>
        <v>4191500</v>
      </c>
      <c r="G82" s="201">
        <f>G83+G84+G85+G86+G87+G88</f>
        <v>4191500</v>
      </c>
      <c r="H82" s="201">
        <f>H83+H84+H85+H86+H87+H88</f>
        <v>4191500</v>
      </c>
      <c r="I82" s="201">
        <f>I83+I84+I85+I86+I87+I88</f>
        <v>4191500</v>
      </c>
    </row>
    <row r="83" spans="1:9" s="8" customFormat="1" ht="18">
      <c r="A83" s="157" t="s">
        <v>41</v>
      </c>
      <c r="B83" s="173">
        <v>6011</v>
      </c>
      <c r="C83" s="125">
        <v>0</v>
      </c>
      <c r="D83" s="48">
        <v>0</v>
      </c>
      <c r="E83" s="201">
        <f t="shared" si="4"/>
        <v>0</v>
      </c>
      <c r="F83" s="194">
        <v>0</v>
      </c>
      <c r="G83" s="194">
        <v>0</v>
      </c>
      <c r="H83" s="194">
        <v>0</v>
      </c>
      <c r="I83" s="202">
        <v>0</v>
      </c>
    </row>
    <row r="84" spans="1:9" s="8" customFormat="1" ht="18">
      <c r="A84" s="158" t="s">
        <v>42</v>
      </c>
      <c r="B84" s="173">
        <v>6012</v>
      </c>
      <c r="C84" s="126">
        <v>556333.23</v>
      </c>
      <c r="D84" s="195">
        <f>D41*1.5%</f>
        <v>606000</v>
      </c>
      <c r="E84" s="201">
        <f t="shared" si="4"/>
        <v>606000</v>
      </c>
      <c r="F84" s="196">
        <f>F41*1.5%</f>
        <v>151500</v>
      </c>
      <c r="G84" s="196">
        <f>G41*1.5%</f>
        <v>151500</v>
      </c>
      <c r="H84" s="196">
        <f>H41*1.5%</f>
        <v>151500</v>
      </c>
      <c r="I84" s="196">
        <f>I41*1.5%</f>
        <v>151500</v>
      </c>
    </row>
    <row r="85" spans="1:9" s="8" customFormat="1" ht="18">
      <c r="A85" s="209" t="s">
        <v>43</v>
      </c>
      <c r="B85" s="173">
        <v>6013</v>
      </c>
      <c r="C85" s="126">
        <v>0</v>
      </c>
      <c r="D85" s="195">
        <v>0</v>
      </c>
      <c r="E85" s="201">
        <f t="shared" si="4"/>
        <v>0</v>
      </c>
      <c r="F85" s="196"/>
      <c r="G85" s="191"/>
      <c r="H85" s="203"/>
      <c r="I85" s="191"/>
    </row>
    <row r="86" spans="1:9" s="8" customFormat="1" ht="18">
      <c r="A86" s="158" t="s">
        <v>44</v>
      </c>
      <c r="B86" s="173">
        <v>6014</v>
      </c>
      <c r="C86" s="126">
        <v>6650766.74</v>
      </c>
      <c r="D86" s="195">
        <f>D41*18%</f>
        <v>7272000</v>
      </c>
      <c r="E86" s="201">
        <f t="shared" si="4"/>
        <v>7272000</v>
      </c>
      <c r="F86" s="196">
        <f>F41*18%</f>
        <v>1818000</v>
      </c>
      <c r="G86" s="196">
        <f>G41*18%</f>
        <v>1818000</v>
      </c>
      <c r="H86" s="196">
        <f>H41*18%</f>
        <v>1818000</v>
      </c>
      <c r="I86" s="161">
        <f>I41*18%</f>
        <v>1818000</v>
      </c>
    </row>
    <row r="87" spans="1:9" s="8" customFormat="1" ht="31.5">
      <c r="A87" s="159" t="s">
        <v>45</v>
      </c>
      <c r="B87" s="173">
        <v>6015</v>
      </c>
      <c r="C87" s="129">
        <v>7486280.92</v>
      </c>
      <c r="D87" s="204">
        <f>D42</f>
        <v>8888000</v>
      </c>
      <c r="E87" s="201">
        <f t="shared" si="4"/>
        <v>8888000</v>
      </c>
      <c r="F87" s="186">
        <f>F42</f>
        <v>2222000</v>
      </c>
      <c r="G87" s="186">
        <f>G42</f>
        <v>2222000</v>
      </c>
      <c r="H87" s="186">
        <f>H42</f>
        <v>2222000</v>
      </c>
      <c r="I87" s="161">
        <f>I42</f>
        <v>2222000</v>
      </c>
    </row>
    <row r="88" spans="1:9" s="8" customFormat="1" ht="18">
      <c r="A88" s="124" t="s">
        <v>46</v>
      </c>
      <c r="B88" s="173">
        <v>6016</v>
      </c>
      <c r="C88" s="123"/>
      <c r="D88" s="161"/>
      <c r="E88" s="201">
        <f t="shared" si="4"/>
        <v>0</v>
      </c>
      <c r="F88" s="161"/>
      <c r="G88" s="191"/>
      <c r="H88" s="191"/>
      <c r="I88" s="191"/>
    </row>
    <row r="89" spans="1:9" ht="21.75" customHeight="1">
      <c r="A89" s="231" t="s">
        <v>94</v>
      </c>
      <c r="B89" s="232"/>
      <c r="C89" s="232"/>
      <c r="D89" s="232"/>
      <c r="E89" s="232"/>
      <c r="F89" s="232"/>
      <c r="G89" s="232"/>
      <c r="H89" s="232"/>
      <c r="I89" s="233"/>
    </row>
    <row r="90" spans="1:9" ht="18">
      <c r="A90" s="150" t="s">
        <v>72</v>
      </c>
      <c r="B90" s="173">
        <v>7010</v>
      </c>
      <c r="C90" s="125">
        <v>295.25</v>
      </c>
      <c r="D90" s="125">
        <v>304</v>
      </c>
      <c r="E90" s="125">
        <v>304</v>
      </c>
      <c r="F90" s="125">
        <v>304</v>
      </c>
      <c r="G90" s="125">
        <v>304</v>
      </c>
      <c r="H90" s="125">
        <v>304</v>
      </c>
      <c r="I90" s="125">
        <v>304</v>
      </c>
    </row>
    <row r="91" spans="1:9" ht="18">
      <c r="A91" s="150"/>
      <c r="B91" s="173"/>
      <c r="C91" s="125"/>
      <c r="D91" s="125"/>
      <c r="E91" s="125"/>
      <c r="F91" s="125" t="s">
        <v>96</v>
      </c>
      <c r="G91" s="125" t="s">
        <v>95</v>
      </c>
      <c r="H91" s="125" t="s">
        <v>97</v>
      </c>
      <c r="I91" s="125" t="s">
        <v>98</v>
      </c>
    </row>
    <row r="92" spans="1:9" s="49" customFormat="1" ht="18">
      <c r="A92" s="150" t="s">
        <v>54</v>
      </c>
      <c r="B92" s="174">
        <v>7011</v>
      </c>
      <c r="C92" s="126"/>
      <c r="D92" s="126"/>
      <c r="E92" s="126"/>
      <c r="F92" s="126"/>
      <c r="G92" s="126"/>
      <c r="H92" s="126"/>
      <c r="I92" s="125"/>
    </row>
    <row r="93" spans="1:9" ht="18">
      <c r="A93" s="150" t="s">
        <v>73</v>
      </c>
      <c r="B93" s="174">
        <v>7012</v>
      </c>
      <c r="C93" s="126">
        <v>0</v>
      </c>
      <c r="D93" s="126">
        <v>0</v>
      </c>
      <c r="E93" s="126">
        <v>0</v>
      </c>
      <c r="F93" s="146">
        <v>0</v>
      </c>
      <c r="G93" s="143">
        <v>0</v>
      </c>
      <c r="H93" s="143">
        <v>0</v>
      </c>
      <c r="I93" s="143">
        <v>0</v>
      </c>
    </row>
    <row r="94" spans="1:9" ht="18">
      <c r="A94" s="150" t="s">
        <v>74</v>
      </c>
      <c r="B94" s="174">
        <v>7013</v>
      </c>
      <c r="C94" s="126">
        <v>0</v>
      </c>
      <c r="D94" s="126">
        <v>0</v>
      </c>
      <c r="E94" s="126">
        <v>0</v>
      </c>
      <c r="F94" s="146">
        <v>0</v>
      </c>
      <c r="G94" s="143">
        <v>0</v>
      </c>
      <c r="H94" s="143">
        <v>0</v>
      </c>
      <c r="I94" s="143">
        <v>0</v>
      </c>
    </row>
    <row r="95" spans="1:9" ht="18">
      <c r="A95" s="150" t="s">
        <v>75</v>
      </c>
      <c r="B95" s="177">
        <v>7016</v>
      </c>
      <c r="C95" s="129">
        <v>0</v>
      </c>
      <c r="D95" s="129">
        <v>0</v>
      </c>
      <c r="E95" s="129">
        <v>0</v>
      </c>
      <c r="F95" s="137">
        <v>0</v>
      </c>
      <c r="G95" s="138">
        <v>0</v>
      </c>
      <c r="H95" s="138">
        <v>0</v>
      </c>
      <c r="I95" s="138">
        <v>0</v>
      </c>
    </row>
    <row r="96" spans="1:9" s="71" customFormat="1" ht="18">
      <c r="A96" s="150" t="s">
        <v>76</v>
      </c>
      <c r="B96" s="172">
        <v>7020</v>
      </c>
      <c r="C96" s="118">
        <v>0</v>
      </c>
      <c r="D96" s="118">
        <v>0</v>
      </c>
      <c r="E96" s="118">
        <v>0</v>
      </c>
      <c r="F96" s="118">
        <v>0</v>
      </c>
      <c r="G96" s="156">
        <v>0</v>
      </c>
      <c r="H96" s="156">
        <v>0</v>
      </c>
      <c r="I96" s="156">
        <v>0</v>
      </c>
    </row>
    <row r="97" spans="1:9" ht="18">
      <c r="A97" s="62"/>
      <c r="B97" s="178"/>
      <c r="C97" s="130"/>
      <c r="D97" s="59"/>
      <c r="E97" s="59"/>
      <c r="F97" s="59"/>
      <c r="G97" s="63"/>
      <c r="H97" s="63"/>
      <c r="I97" s="63"/>
    </row>
    <row r="98" spans="1:9" ht="18">
      <c r="A98" s="50" t="s">
        <v>127</v>
      </c>
      <c r="B98" s="179"/>
      <c r="C98" s="131"/>
      <c r="D98" s="52"/>
      <c r="E98" s="241" t="s">
        <v>123</v>
      </c>
      <c r="F98" s="241"/>
      <c r="G98" s="53"/>
      <c r="H98" s="54"/>
      <c r="I98" s="54"/>
    </row>
    <row r="99" spans="1:6" ht="18">
      <c r="A99" s="55"/>
      <c r="B99" s="180"/>
      <c r="C99" s="132" t="s">
        <v>18</v>
      </c>
      <c r="D99" s="242" t="s">
        <v>19</v>
      </c>
      <c r="E99" s="242"/>
      <c r="F99" s="242"/>
    </row>
    <row r="100" spans="1:6" ht="18">
      <c r="A100" s="55" t="s">
        <v>128</v>
      </c>
      <c r="B100" s="180"/>
      <c r="C100" s="133"/>
      <c r="D100" s="113"/>
      <c r="E100" s="243" t="s">
        <v>129</v>
      </c>
      <c r="F100" s="243"/>
    </row>
    <row r="101" spans="1:6" ht="13.5" customHeight="1">
      <c r="A101" s="55"/>
      <c r="B101" s="180"/>
      <c r="C101" s="132" t="s">
        <v>18</v>
      </c>
      <c r="D101" s="242" t="s">
        <v>19</v>
      </c>
      <c r="E101" s="242"/>
      <c r="F101" s="242"/>
    </row>
    <row r="102" ht="13.5" customHeight="1"/>
    <row r="103" ht="13.5" customHeight="1"/>
    <row r="104" spans="1:8" ht="18">
      <c r="A104" s="1"/>
      <c r="B104" s="162"/>
      <c r="C104" s="115"/>
      <c r="D104" s="2"/>
      <c r="E104" s="2"/>
      <c r="F104" s="2"/>
      <c r="G104" s="2"/>
      <c r="H104" s="2"/>
    </row>
    <row r="105" spans="1:8" ht="18">
      <c r="A105" s="1"/>
      <c r="B105" s="162"/>
      <c r="C105" s="115"/>
      <c r="D105" s="2"/>
      <c r="E105" s="2"/>
      <c r="F105" s="2"/>
      <c r="G105" s="2"/>
      <c r="H105" s="2"/>
    </row>
    <row r="106" spans="1:8" ht="18">
      <c r="A106" s="1"/>
      <c r="B106" s="162"/>
      <c r="C106" s="115"/>
      <c r="D106" s="2"/>
      <c r="E106" s="2"/>
      <c r="F106" s="2"/>
      <c r="G106" s="2"/>
      <c r="H106" s="2"/>
    </row>
    <row r="107" spans="1:8" ht="18">
      <c r="A107" s="1"/>
      <c r="B107" s="162"/>
      <c r="C107" s="115"/>
      <c r="D107" s="2"/>
      <c r="E107" s="2"/>
      <c r="F107" s="2"/>
      <c r="G107" s="2"/>
      <c r="H107" s="2"/>
    </row>
    <row r="108" spans="1:8" ht="18">
      <c r="A108" s="1"/>
      <c r="B108" s="162"/>
      <c r="C108" s="115"/>
      <c r="D108" s="2"/>
      <c r="E108" s="2"/>
      <c r="F108" s="2"/>
      <c r="G108" s="2"/>
      <c r="H108" s="2"/>
    </row>
    <row r="109" spans="1:8" ht="18">
      <c r="A109" s="1"/>
      <c r="B109" s="162"/>
      <c r="C109" s="115"/>
      <c r="D109" s="2"/>
      <c r="E109" s="2"/>
      <c r="F109" s="2"/>
      <c r="G109" s="2"/>
      <c r="H109" s="2"/>
    </row>
  </sheetData>
  <sheetProtection/>
  <mergeCells count="28">
    <mergeCell ref="A81:I81"/>
    <mergeCell ref="A89:I89"/>
    <mergeCell ref="E98:F98"/>
    <mergeCell ref="D99:F99"/>
    <mergeCell ref="E100:F100"/>
    <mergeCell ref="D101:F101"/>
    <mergeCell ref="A22:I22"/>
    <mergeCell ref="A23:I23"/>
    <mergeCell ref="A40:I40"/>
    <mergeCell ref="A55:I55"/>
    <mergeCell ref="A66:I66"/>
    <mergeCell ref="A77:I77"/>
    <mergeCell ref="A14:I14"/>
    <mergeCell ref="A15:I15"/>
    <mergeCell ref="A16:I16"/>
    <mergeCell ref="A17:I17"/>
    <mergeCell ref="A19:A20"/>
    <mergeCell ref="B19:B20"/>
    <mergeCell ref="C19:C20"/>
    <mergeCell ref="D19:D20"/>
    <mergeCell ref="E19:E20"/>
    <mergeCell ref="F19:I19"/>
    <mergeCell ref="D2:I2"/>
    <mergeCell ref="D4:I4"/>
    <mergeCell ref="D5:I5"/>
    <mergeCell ref="D6:I6"/>
    <mergeCell ref="D7:I7"/>
    <mergeCell ref="D12:F12"/>
  </mergeCells>
  <printOptions/>
  <pageMargins left="0.4330708661417323" right="0.2362204724409449" top="0.7480314960629921" bottom="0.7480314960629921" header="0" footer="0"/>
  <pageSetup fitToHeight="4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I109"/>
  <sheetViews>
    <sheetView zoomScale="89" zoomScaleNormal="89" zoomScalePageLayoutView="0" workbookViewId="0" topLeftCell="A1">
      <selection activeCell="R23" sqref="R23"/>
    </sheetView>
  </sheetViews>
  <sheetFormatPr defaultColWidth="9.140625" defaultRowHeight="15"/>
  <cols>
    <col min="1" max="1" width="72.57421875" style="12" customWidth="1"/>
    <col min="2" max="2" width="7.140625" style="12" customWidth="1"/>
    <col min="3" max="3" width="12.28125" style="3" customWidth="1"/>
    <col min="4" max="4" width="13.00390625" style="3" customWidth="1"/>
    <col min="5" max="5" width="16.7109375" style="3" customWidth="1"/>
    <col min="6" max="6" width="16.140625" style="3" customWidth="1"/>
    <col min="7" max="7" width="15.57421875" style="3" customWidth="1"/>
    <col min="8" max="8" width="16.00390625" style="3" customWidth="1"/>
    <col min="9" max="9" width="15.140625" style="3" customWidth="1"/>
    <col min="10" max="16384" width="9.140625" style="7" customWidth="1"/>
  </cols>
  <sheetData>
    <row r="1" spans="1:7" ht="13.5" customHeight="1">
      <c r="A1" s="1"/>
      <c r="B1" s="1"/>
      <c r="C1" s="2"/>
      <c r="D1" s="4" t="s">
        <v>0</v>
      </c>
      <c r="E1" s="5"/>
      <c r="F1" s="5"/>
      <c r="G1" s="6"/>
    </row>
    <row r="2" spans="1:9" ht="20.25" customHeight="1">
      <c r="A2" s="1"/>
      <c r="B2" s="1"/>
      <c r="C2" s="2"/>
      <c r="D2" s="211" t="s">
        <v>1</v>
      </c>
      <c r="E2" s="211"/>
      <c r="F2" s="211"/>
      <c r="G2" s="211"/>
      <c r="H2" s="211"/>
      <c r="I2" s="211"/>
    </row>
    <row r="3" spans="1:9" ht="7.5" customHeight="1">
      <c r="A3" s="1"/>
      <c r="B3" s="1"/>
      <c r="C3" s="2"/>
      <c r="D3" s="9"/>
      <c r="E3" s="9"/>
      <c r="F3" s="9"/>
      <c r="G3" s="10"/>
      <c r="H3" s="11"/>
      <c r="I3" s="11"/>
    </row>
    <row r="4" spans="1:9" ht="17.25" customHeight="1">
      <c r="A4" s="68" t="s">
        <v>3</v>
      </c>
      <c r="B4" s="1"/>
      <c r="C4" s="2"/>
      <c r="D4" s="212" t="s">
        <v>2</v>
      </c>
      <c r="E4" s="212"/>
      <c r="F4" s="212"/>
      <c r="G4" s="212"/>
      <c r="H4" s="212"/>
      <c r="I4" s="212"/>
    </row>
    <row r="5" spans="1:9" ht="49.5" customHeight="1">
      <c r="A5" s="69" t="s">
        <v>79</v>
      </c>
      <c r="B5" s="1"/>
      <c r="C5" s="2"/>
      <c r="D5" s="213" t="s">
        <v>77</v>
      </c>
      <c r="E5" s="213"/>
      <c r="F5" s="213"/>
      <c r="G5" s="213"/>
      <c r="H5" s="213"/>
      <c r="I5" s="213"/>
    </row>
    <row r="6" spans="1:9" ht="21.75" customHeight="1">
      <c r="A6" s="98" t="s">
        <v>80</v>
      </c>
      <c r="B6" s="72"/>
      <c r="C6" s="2"/>
      <c r="D6" s="214" t="s">
        <v>78</v>
      </c>
      <c r="E6" s="214"/>
      <c r="F6" s="214"/>
      <c r="G6" s="214"/>
      <c r="H6" s="214"/>
      <c r="I6" s="214"/>
    </row>
    <row r="7" spans="1:9" ht="12.75" customHeight="1">
      <c r="A7" s="97" t="s">
        <v>70</v>
      </c>
      <c r="B7" s="1"/>
      <c r="C7" s="2"/>
      <c r="D7" s="215" t="s">
        <v>70</v>
      </c>
      <c r="E7" s="215"/>
      <c r="F7" s="215"/>
      <c r="G7" s="215"/>
      <c r="H7" s="215"/>
      <c r="I7" s="215"/>
    </row>
    <row r="8" spans="1:9" ht="16.5" customHeight="1">
      <c r="A8" s="70"/>
      <c r="B8" s="1"/>
      <c r="C8" s="2"/>
      <c r="D8" s="75"/>
      <c r="E8" s="75"/>
      <c r="F8" s="75"/>
      <c r="G8" s="75"/>
      <c r="H8" s="75"/>
      <c r="I8" s="75"/>
    </row>
    <row r="9" spans="1:9" ht="16.5" customHeight="1">
      <c r="A9" s="74" t="s">
        <v>106</v>
      </c>
      <c r="B9" s="1"/>
      <c r="C9" s="2"/>
      <c r="D9" s="73" t="s">
        <v>63</v>
      </c>
      <c r="E9" s="73"/>
      <c r="F9" s="73"/>
      <c r="G9" s="75"/>
      <c r="H9" s="75"/>
      <c r="I9" s="75"/>
    </row>
    <row r="10" spans="1:9" ht="16.5" customHeight="1">
      <c r="A10" s="74" t="s">
        <v>117</v>
      </c>
      <c r="B10" s="1"/>
      <c r="C10" s="2"/>
      <c r="D10" s="73" t="s">
        <v>64</v>
      </c>
      <c r="E10" s="73"/>
      <c r="F10" s="73"/>
      <c r="G10" s="75"/>
      <c r="H10" s="75"/>
      <c r="I10" s="75"/>
    </row>
    <row r="11" spans="1:9" ht="16.5" customHeight="1">
      <c r="A11" s="74" t="s">
        <v>118</v>
      </c>
      <c r="B11" s="1"/>
      <c r="C11" s="2"/>
      <c r="D11" s="73" t="s">
        <v>116</v>
      </c>
      <c r="E11" s="110" t="s">
        <v>115</v>
      </c>
      <c r="F11" s="73"/>
      <c r="G11" s="75"/>
      <c r="H11" s="75"/>
      <c r="I11" s="75"/>
    </row>
    <row r="12" spans="1:9" ht="16.5" customHeight="1">
      <c r="A12" s="74" t="s">
        <v>119</v>
      </c>
      <c r="B12" s="1"/>
      <c r="C12" s="2"/>
      <c r="D12" s="216" t="s">
        <v>65</v>
      </c>
      <c r="E12" s="217"/>
      <c r="F12" s="218"/>
      <c r="G12" s="75"/>
      <c r="H12" s="75"/>
      <c r="I12" s="75"/>
    </row>
    <row r="13" spans="1:9" ht="16.5" customHeight="1">
      <c r="A13" s="70"/>
      <c r="B13" s="1"/>
      <c r="C13" s="2"/>
      <c r="D13" s="75"/>
      <c r="E13" s="75"/>
      <c r="F13" s="75"/>
      <c r="G13" s="75"/>
      <c r="H13" s="75"/>
      <c r="I13" s="75"/>
    </row>
    <row r="14" spans="1:9" ht="16.5" customHeight="1">
      <c r="A14" s="247" t="s">
        <v>67</v>
      </c>
      <c r="B14" s="247"/>
      <c r="C14" s="247"/>
      <c r="D14" s="247"/>
      <c r="E14" s="247"/>
      <c r="F14" s="247"/>
      <c r="G14" s="247"/>
      <c r="H14" s="247"/>
      <c r="I14" s="247"/>
    </row>
    <row r="15" spans="1:9" ht="18.75">
      <c r="A15" s="248" t="s">
        <v>113</v>
      </c>
      <c r="B15" s="248"/>
      <c r="C15" s="248"/>
      <c r="D15" s="248"/>
      <c r="E15" s="248"/>
      <c r="F15" s="248"/>
      <c r="G15" s="248"/>
      <c r="H15" s="248"/>
      <c r="I15" s="248"/>
    </row>
    <row r="16" spans="1:9" ht="12.75" customHeight="1">
      <c r="A16" s="221" t="s">
        <v>4</v>
      </c>
      <c r="B16" s="221"/>
      <c r="C16" s="221"/>
      <c r="D16" s="221"/>
      <c r="E16" s="221"/>
      <c r="F16" s="221"/>
      <c r="G16" s="221"/>
      <c r="H16" s="221"/>
      <c r="I16" s="221"/>
    </row>
    <row r="17" spans="1:9" ht="20.25" customHeight="1">
      <c r="A17" s="222" t="s">
        <v>114</v>
      </c>
      <c r="B17" s="222"/>
      <c r="C17" s="222"/>
      <c r="D17" s="222"/>
      <c r="E17" s="222"/>
      <c r="F17" s="222"/>
      <c r="G17" s="222"/>
      <c r="H17" s="222"/>
      <c r="I17" s="222"/>
    </row>
    <row r="18" spans="1:9" ht="15" customHeight="1">
      <c r="A18" s="13"/>
      <c r="B18" s="14"/>
      <c r="C18" s="14"/>
      <c r="D18" s="14"/>
      <c r="E18" s="14"/>
      <c r="H18" s="15"/>
      <c r="I18" s="3" t="s">
        <v>68</v>
      </c>
    </row>
    <row r="19" spans="1:9" ht="20.25" customHeight="1">
      <c r="A19" s="223" t="s">
        <v>5</v>
      </c>
      <c r="B19" s="223" t="s">
        <v>6</v>
      </c>
      <c r="C19" s="223" t="s">
        <v>7</v>
      </c>
      <c r="D19" s="223" t="s">
        <v>105</v>
      </c>
      <c r="E19" s="226" t="s">
        <v>8</v>
      </c>
      <c r="F19" s="227" t="s">
        <v>21</v>
      </c>
      <c r="G19" s="227"/>
      <c r="H19" s="227"/>
      <c r="I19" s="227"/>
    </row>
    <row r="20" spans="1:9" ht="34.5" customHeight="1">
      <c r="A20" s="223"/>
      <c r="B20" s="223"/>
      <c r="C20" s="223"/>
      <c r="D20" s="223"/>
      <c r="E20" s="226"/>
      <c r="F20" s="100" t="s">
        <v>9</v>
      </c>
      <c r="G20" s="16" t="s">
        <v>10</v>
      </c>
      <c r="H20" s="16" t="s">
        <v>11</v>
      </c>
      <c r="I20" s="16" t="s">
        <v>12</v>
      </c>
    </row>
    <row r="21" spans="1:9" ht="18">
      <c r="A21" s="17" t="s">
        <v>13</v>
      </c>
      <c r="B21" s="17" t="s">
        <v>14</v>
      </c>
      <c r="C21" s="17">
        <v>3</v>
      </c>
      <c r="D21" s="17">
        <v>4</v>
      </c>
      <c r="E21" s="18">
        <v>5</v>
      </c>
      <c r="F21" s="19">
        <v>6</v>
      </c>
      <c r="G21" s="20">
        <v>7</v>
      </c>
      <c r="H21" s="20">
        <v>8</v>
      </c>
      <c r="I21" s="20">
        <v>9</v>
      </c>
    </row>
    <row r="22" spans="1:9" s="8" customFormat="1" ht="14.25" customHeight="1">
      <c r="A22" s="228" t="s">
        <v>22</v>
      </c>
      <c r="B22" s="229"/>
      <c r="C22" s="229"/>
      <c r="D22" s="229"/>
      <c r="E22" s="229"/>
      <c r="F22" s="229"/>
      <c r="G22" s="229"/>
      <c r="H22" s="229"/>
      <c r="I22" s="230"/>
    </row>
    <row r="23" spans="1:9" s="8" customFormat="1" ht="15.75" customHeight="1">
      <c r="A23" s="228" t="s">
        <v>25</v>
      </c>
      <c r="B23" s="229"/>
      <c r="C23" s="229"/>
      <c r="D23" s="229"/>
      <c r="E23" s="229"/>
      <c r="F23" s="229"/>
      <c r="G23" s="229"/>
      <c r="H23" s="229"/>
      <c r="I23" s="230"/>
    </row>
    <row r="24" spans="1:9" s="8" customFormat="1" ht="33" customHeight="1">
      <c r="A24" s="85" t="s">
        <v>100</v>
      </c>
      <c r="B24" s="95" t="s">
        <v>23</v>
      </c>
      <c r="C24" s="78">
        <f>C25+C26</f>
        <v>0</v>
      </c>
      <c r="D24" s="78">
        <f>D25+D26</f>
        <v>0</v>
      </c>
      <c r="E24" s="23">
        <f aca="true" t="shared" si="0" ref="E24:E30">F24+G24+H24+I24</f>
        <v>138576747</v>
      </c>
      <c r="F24" s="78">
        <f>F25+F26</f>
        <v>23944137</v>
      </c>
      <c r="G24" s="78">
        <f>G25+G26</f>
        <v>38239718</v>
      </c>
      <c r="H24" s="78">
        <f>H25+H26</f>
        <v>38239718</v>
      </c>
      <c r="I24" s="78">
        <f>I25+I26</f>
        <v>38153174</v>
      </c>
    </row>
    <row r="25" spans="1:9" s="8" customFormat="1" ht="32.25" customHeight="1">
      <c r="A25" s="25" t="s">
        <v>26</v>
      </c>
      <c r="B25" s="21" t="s">
        <v>27</v>
      </c>
      <c r="C25" s="22"/>
      <c r="D25" s="22"/>
      <c r="E25" s="23">
        <f t="shared" si="0"/>
        <v>114632610</v>
      </c>
      <c r="F25" s="24"/>
      <c r="G25" s="24">
        <v>38239718</v>
      </c>
      <c r="H25" s="24">
        <v>38239718</v>
      </c>
      <c r="I25" s="24">
        <v>38153174</v>
      </c>
    </row>
    <row r="26" spans="1:9" s="8" customFormat="1" ht="18">
      <c r="A26" s="84" t="s">
        <v>66</v>
      </c>
      <c r="B26" s="83" t="s">
        <v>28</v>
      </c>
      <c r="C26" s="26"/>
      <c r="D26" s="26"/>
      <c r="E26" s="23">
        <f t="shared" si="0"/>
        <v>23944137</v>
      </c>
      <c r="F26" s="66">
        <v>23944137</v>
      </c>
      <c r="G26" s="67"/>
      <c r="H26" s="67"/>
      <c r="I26" s="67"/>
    </row>
    <row r="27" spans="1:9" s="8" customFormat="1" ht="95.25" customHeight="1">
      <c r="A27" s="86" t="s">
        <v>107</v>
      </c>
      <c r="B27" s="105" t="s">
        <v>24</v>
      </c>
      <c r="C27" s="106">
        <f>C28+C29</f>
        <v>0</v>
      </c>
      <c r="D27" s="106">
        <f>D28+D29</f>
        <v>0</v>
      </c>
      <c r="E27" s="107">
        <f t="shared" si="0"/>
        <v>27418801</v>
      </c>
      <c r="F27" s="106">
        <f>F28+F29</f>
        <v>8817631</v>
      </c>
      <c r="G27" s="106">
        <f>G28+G29</f>
        <v>9646053</v>
      </c>
      <c r="H27" s="106">
        <f>H28+H29</f>
        <v>4412957</v>
      </c>
      <c r="I27" s="106">
        <f>I28+I29</f>
        <v>4542160</v>
      </c>
    </row>
    <row r="28" spans="1:9" s="8" customFormat="1" ht="36" customHeight="1">
      <c r="A28" s="30" t="s">
        <v>110</v>
      </c>
      <c r="B28" s="109" t="s">
        <v>108</v>
      </c>
      <c r="C28" s="108"/>
      <c r="D28" s="108"/>
      <c r="E28" s="107">
        <f t="shared" si="0"/>
        <v>4268399</v>
      </c>
      <c r="F28" s="108">
        <v>932721</v>
      </c>
      <c r="G28" s="108">
        <v>1019000</v>
      </c>
      <c r="H28" s="108">
        <v>1019000</v>
      </c>
      <c r="I28" s="108">
        <v>1297678</v>
      </c>
    </row>
    <row r="29" spans="1:9" s="8" customFormat="1" ht="30" customHeight="1">
      <c r="A29" s="30" t="s">
        <v>111</v>
      </c>
      <c r="B29" s="109" t="s">
        <v>109</v>
      </c>
      <c r="C29" s="108"/>
      <c r="D29" s="108"/>
      <c r="E29" s="107">
        <f t="shared" si="0"/>
        <v>23150402</v>
      </c>
      <c r="F29" s="108">
        <f>14467593-932721-5649962</f>
        <v>7884910</v>
      </c>
      <c r="G29" s="108">
        <f>6996091-1019000+5649962-3000000</f>
        <v>8627053</v>
      </c>
      <c r="H29" s="108">
        <f>1412957-1019000+3000000</f>
        <v>3393957</v>
      </c>
      <c r="I29" s="108">
        <f>4542160-1297678</f>
        <v>3244482</v>
      </c>
    </row>
    <row r="30" spans="1:9" s="8" customFormat="1" ht="18">
      <c r="A30" s="87" t="s">
        <v>101</v>
      </c>
      <c r="B30" s="79">
        <v>1030</v>
      </c>
      <c r="C30" s="78">
        <f>C31+C32+C33+C34+C35+C36+C37+C38+C39</f>
        <v>0</v>
      </c>
      <c r="D30" s="78">
        <f>D31+D32+D33+D34+D35+D36+D37+D38+D39</f>
        <v>0</v>
      </c>
      <c r="E30" s="78">
        <f t="shared" si="0"/>
        <v>10335496</v>
      </c>
      <c r="F30" s="78">
        <f>F31+F32+F33+F34+F35+F36+F37+F38+F39</f>
        <v>6906358</v>
      </c>
      <c r="G30" s="78">
        <f>G31+G32+G33+G34+G35+G36+G37+G38+G39</f>
        <v>1311489</v>
      </c>
      <c r="H30" s="78">
        <f>H31+H32+H33+H34+H35+H36+H37+H38+H39</f>
        <v>887376</v>
      </c>
      <c r="I30" s="78">
        <f>I31+I32+I33+I34+I35+I36+I37+I38+I39</f>
        <v>1230273</v>
      </c>
    </row>
    <row r="31" spans="1:9" s="8" customFormat="1" ht="32.25">
      <c r="A31" s="81" t="s">
        <v>83</v>
      </c>
      <c r="B31" s="31">
        <v>1031</v>
      </c>
      <c r="C31" s="32"/>
      <c r="D31" s="32"/>
      <c r="E31" s="78">
        <f aca="true" t="shared" si="1" ref="E31:E39">F31+G31+H31+I31</f>
        <v>449994</v>
      </c>
      <c r="F31" s="32"/>
      <c r="G31" s="29">
        <f>49998+399996</f>
        <v>449994</v>
      </c>
      <c r="H31" s="29"/>
      <c r="I31" s="29"/>
    </row>
    <row r="32" spans="1:9" s="8" customFormat="1" ht="32.25">
      <c r="A32" s="81" t="s">
        <v>99</v>
      </c>
      <c r="B32" s="31">
        <v>1032</v>
      </c>
      <c r="C32" s="32"/>
      <c r="D32" s="32"/>
      <c r="E32" s="78">
        <f t="shared" si="1"/>
        <v>926730</v>
      </c>
      <c r="F32" s="32">
        <v>414101</v>
      </c>
      <c r="G32" s="29">
        <v>150000</v>
      </c>
      <c r="H32" s="29">
        <v>162629</v>
      </c>
      <c r="I32" s="29">
        <f>150000+50000</f>
        <v>200000</v>
      </c>
    </row>
    <row r="33" spans="1:9" s="8" customFormat="1" ht="103.5" customHeight="1">
      <c r="A33" s="103" t="s">
        <v>15</v>
      </c>
      <c r="B33" s="31">
        <v>1033</v>
      </c>
      <c r="C33" s="32"/>
      <c r="D33" s="32"/>
      <c r="E33" s="78">
        <f t="shared" si="1"/>
        <v>6964199</v>
      </c>
      <c r="F33" s="111">
        <f>93619+5866865</f>
        <v>5960484</v>
      </c>
      <c r="G33" s="112">
        <v>313149</v>
      </c>
      <c r="H33" s="112">
        <v>290520</v>
      </c>
      <c r="I33" s="112">
        <f>364046+36000</f>
        <v>400046</v>
      </c>
    </row>
    <row r="34" spans="1:9" s="8" customFormat="1" ht="32.25">
      <c r="A34" s="81" t="s">
        <v>81</v>
      </c>
      <c r="B34" s="31">
        <v>1034</v>
      </c>
      <c r="C34" s="32"/>
      <c r="D34" s="32"/>
      <c r="E34" s="78">
        <f t="shared" si="1"/>
        <v>72808</v>
      </c>
      <c r="F34" s="33">
        <v>10808</v>
      </c>
      <c r="G34" s="29">
        <f>17000+11000</f>
        <v>28000</v>
      </c>
      <c r="H34" s="29">
        <v>17000</v>
      </c>
      <c r="I34" s="29">
        <v>17000</v>
      </c>
    </row>
    <row r="35" spans="1:9" s="8" customFormat="1" ht="18">
      <c r="A35" s="81" t="s">
        <v>102</v>
      </c>
      <c r="B35" s="31">
        <v>1035</v>
      </c>
      <c r="C35" s="32"/>
      <c r="D35" s="32"/>
      <c r="E35" s="78">
        <f t="shared" si="1"/>
        <v>4000</v>
      </c>
      <c r="F35" s="33"/>
      <c r="G35" s="29">
        <v>1000</v>
      </c>
      <c r="H35" s="29">
        <v>1000</v>
      </c>
      <c r="I35" s="29">
        <v>2000</v>
      </c>
    </row>
    <row r="36" spans="1:9" s="8" customFormat="1" ht="48" customHeight="1">
      <c r="A36" s="104" t="s">
        <v>103</v>
      </c>
      <c r="B36" s="31">
        <v>1036</v>
      </c>
      <c r="C36" s="32"/>
      <c r="D36" s="32"/>
      <c r="E36" s="78">
        <f t="shared" si="1"/>
        <v>148123</v>
      </c>
      <c r="F36" s="33">
        <v>68123</v>
      </c>
      <c r="G36" s="29">
        <f>25000+5000</f>
        <v>30000</v>
      </c>
      <c r="H36" s="29">
        <v>25000</v>
      </c>
      <c r="I36" s="29">
        <v>25000</v>
      </c>
    </row>
    <row r="37" spans="1:9" s="8" customFormat="1" ht="18">
      <c r="A37" s="30" t="s">
        <v>82</v>
      </c>
      <c r="B37" s="31">
        <v>1037</v>
      </c>
      <c r="C37" s="32"/>
      <c r="D37" s="32"/>
      <c r="E37" s="78">
        <f t="shared" si="1"/>
        <v>269079</v>
      </c>
      <c r="F37" s="32">
        <v>102079</v>
      </c>
      <c r="G37" s="29">
        <v>22000</v>
      </c>
      <c r="H37" s="29">
        <v>25000</v>
      </c>
      <c r="I37" s="29">
        <v>120000</v>
      </c>
    </row>
    <row r="38" spans="1:9" s="8" customFormat="1" ht="18">
      <c r="A38" s="81" t="s">
        <v>104</v>
      </c>
      <c r="B38" s="31">
        <v>1037</v>
      </c>
      <c r="C38" s="47"/>
      <c r="D38" s="47"/>
      <c r="E38" s="78">
        <f t="shared" si="1"/>
        <v>1050763</v>
      </c>
      <c r="F38" s="47">
        <v>350763</v>
      </c>
      <c r="G38" s="47">
        <v>200000</v>
      </c>
      <c r="H38" s="47">
        <v>200000</v>
      </c>
      <c r="I38" s="47">
        <v>300000</v>
      </c>
    </row>
    <row r="39" spans="1:9" s="8" customFormat="1" ht="18">
      <c r="A39" s="81" t="s">
        <v>112</v>
      </c>
      <c r="B39" s="31">
        <v>1038</v>
      </c>
      <c r="C39" s="47"/>
      <c r="D39" s="47"/>
      <c r="E39" s="78">
        <f t="shared" si="1"/>
        <v>449800</v>
      </c>
      <c r="F39" s="47"/>
      <c r="G39" s="47">
        <v>117346</v>
      </c>
      <c r="H39" s="47">
        <v>166227</v>
      </c>
      <c r="I39" s="47">
        <v>166227</v>
      </c>
    </row>
    <row r="40" spans="1:9" s="8" customFormat="1" ht="18">
      <c r="A40" s="244" t="s">
        <v>84</v>
      </c>
      <c r="B40" s="245"/>
      <c r="C40" s="245"/>
      <c r="D40" s="245"/>
      <c r="E40" s="245"/>
      <c r="F40" s="245"/>
      <c r="G40" s="245"/>
      <c r="H40" s="245"/>
      <c r="I40" s="246"/>
    </row>
    <row r="41" spans="1:9" s="8" customFormat="1" ht="18" customHeight="1">
      <c r="A41" s="34" t="s">
        <v>29</v>
      </c>
      <c r="B41" s="35">
        <v>1040</v>
      </c>
      <c r="C41" s="36"/>
      <c r="D41" s="36"/>
      <c r="E41" s="24">
        <f>F41+G41+H41+I41</f>
        <v>95921572</v>
      </c>
      <c r="F41" s="37">
        <v>22855505</v>
      </c>
      <c r="G41" s="29">
        <f>26696430-160515+28773</f>
        <v>26564688</v>
      </c>
      <c r="H41" s="29">
        <f>23221915+28773</f>
        <v>23250688</v>
      </c>
      <c r="I41" s="29">
        <f>23221918+28773</f>
        <v>23250691</v>
      </c>
    </row>
    <row r="42" spans="1:9" s="8" customFormat="1" ht="19.5" customHeight="1">
      <c r="A42" s="34" t="s">
        <v>30</v>
      </c>
      <c r="B42" s="38">
        <v>1050</v>
      </c>
      <c r="C42" s="27"/>
      <c r="D42" s="27"/>
      <c r="E42" s="24">
        <f aca="true" t="shared" si="2" ref="E42:E52">F42+G42+H42+I42</f>
        <v>21134208</v>
      </c>
      <c r="F42" s="28">
        <v>4940267</v>
      </c>
      <c r="G42" s="28">
        <f>5957306+6330</f>
        <v>5963636</v>
      </c>
      <c r="H42" s="28">
        <f>5108821+6330</f>
        <v>5115151</v>
      </c>
      <c r="I42" s="32">
        <f>5108824+6330</f>
        <v>5115154</v>
      </c>
    </row>
    <row r="43" spans="1:9" s="8" customFormat="1" ht="18" customHeight="1">
      <c r="A43" s="34" t="s">
        <v>31</v>
      </c>
      <c r="B43" s="38">
        <v>1060</v>
      </c>
      <c r="C43" s="27"/>
      <c r="D43" s="27"/>
      <c r="E43" s="24">
        <f t="shared" si="2"/>
        <v>921514</v>
      </c>
      <c r="F43" s="28">
        <v>194029</v>
      </c>
      <c r="G43" s="29">
        <f>443507-63009</f>
        <v>380498</v>
      </c>
      <c r="H43" s="29">
        <v>177000</v>
      </c>
      <c r="I43" s="29">
        <v>169987</v>
      </c>
    </row>
    <row r="44" spans="1:9" s="8" customFormat="1" ht="18" customHeight="1">
      <c r="A44" s="34" t="s">
        <v>32</v>
      </c>
      <c r="B44" s="38">
        <v>1070</v>
      </c>
      <c r="C44" s="27"/>
      <c r="D44" s="27"/>
      <c r="E44" s="24">
        <f t="shared" si="2"/>
        <v>31170089</v>
      </c>
      <c r="F44" s="28">
        <v>2297703</v>
      </c>
      <c r="G44" s="29">
        <f>11638150-1000000+5255-925909</f>
        <v>9717496</v>
      </c>
      <c r="H44" s="29">
        <f>9249369+1000000</f>
        <v>10249369</v>
      </c>
      <c r="I44" s="29">
        <v>8905521</v>
      </c>
    </row>
    <row r="45" spans="1:9" s="8" customFormat="1" ht="18" customHeight="1">
      <c r="A45" s="34" t="s">
        <v>33</v>
      </c>
      <c r="B45" s="38">
        <v>1080</v>
      </c>
      <c r="C45" s="27"/>
      <c r="D45" s="27"/>
      <c r="E45" s="24">
        <f t="shared" si="2"/>
        <v>2644635</v>
      </c>
      <c r="F45" s="28">
        <v>449718</v>
      </c>
      <c r="G45" s="29">
        <v>694917</v>
      </c>
      <c r="H45" s="29">
        <v>750000</v>
      </c>
      <c r="I45" s="29">
        <v>750000</v>
      </c>
    </row>
    <row r="46" spans="1:9" s="8" customFormat="1" ht="18" customHeight="1">
      <c r="A46" s="34" t="s">
        <v>34</v>
      </c>
      <c r="B46" s="38">
        <v>1090</v>
      </c>
      <c r="C46" s="27"/>
      <c r="D46" s="27"/>
      <c r="E46" s="24">
        <f t="shared" si="2"/>
        <v>5085228</v>
      </c>
      <c r="F46" s="28">
        <f>1340786-399996</f>
        <v>940790</v>
      </c>
      <c r="G46" s="29">
        <f>5005374-2674680+49998+399996</f>
        <v>2780688</v>
      </c>
      <c r="H46" s="29">
        <v>667997</v>
      </c>
      <c r="I46" s="29">
        <v>695753</v>
      </c>
    </row>
    <row r="47" spans="1:9" s="8" customFormat="1" ht="18" customHeight="1">
      <c r="A47" s="34" t="s">
        <v>35</v>
      </c>
      <c r="B47" s="38">
        <v>1100</v>
      </c>
      <c r="C47" s="27"/>
      <c r="D47" s="27"/>
      <c r="E47" s="24">
        <f t="shared" si="2"/>
        <v>0</v>
      </c>
      <c r="F47" s="28"/>
      <c r="G47" s="29"/>
      <c r="H47" s="29"/>
      <c r="I47" s="29"/>
    </row>
    <row r="48" spans="1:9" s="8" customFormat="1" ht="18" customHeight="1">
      <c r="A48" s="34" t="s">
        <v>69</v>
      </c>
      <c r="B48" s="38">
        <v>1110</v>
      </c>
      <c r="C48" s="27"/>
      <c r="D48" s="27"/>
      <c r="E48" s="24">
        <f t="shared" si="2"/>
        <v>11783987</v>
      </c>
      <c r="F48" s="28">
        <v>2705818</v>
      </c>
      <c r="G48" s="29">
        <f>2300000-344301</f>
        <v>1955699</v>
      </c>
      <c r="H48" s="29">
        <f>1163647+900000</f>
        <v>2063647</v>
      </c>
      <c r="I48" s="29">
        <f>6614522-655699-900000</f>
        <v>5058823</v>
      </c>
    </row>
    <row r="49" spans="1:9" s="8" customFormat="1" ht="31.5">
      <c r="A49" s="39" t="s">
        <v>36</v>
      </c>
      <c r="B49" s="38">
        <v>1120</v>
      </c>
      <c r="C49" s="27"/>
      <c r="D49" s="27"/>
      <c r="E49" s="24">
        <f t="shared" si="2"/>
        <v>20000</v>
      </c>
      <c r="F49" s="28">
        <v>2332</v>
      </c>
      <c r="G49" s="29">
        <v>7668</v>
      </c>
      <c r="H49" s="29">
        <v>10000</v>
      </c>
      <c r="I49" s="29"/>
    </row>
    <row r="50" spans="1:9" s="8" customFormat="1" ht="18">
      <c r="A50" s="39" t="s">
        <v>37</v>
      </c>
      <c r="B50" s="38">
        <v>1130</v>
      </c>
      <c r="C50" s="27"/>
      <c r="D50" s="27"/>
      <c r="E50" s="24">
        <f t="shared" si="2"/>
        <v>137410</v>
      </c>
      <c r="F50" s="28">
        <v>17532</v>
      </c>
      <c r="G50" s="29">
        <f>87243+88</f>
        <v>87331</v>
      </c>
      <c r="H50" s="29">
        <v>32547</v>
      </c>
      <c r="I50" s="29"/>
    </row>
    <row r="51" spans="1:9" s="8" customFormat="1" ht="18">
      <c r="A51" s="34" t="s">
        <v>38</v>
      </c>
      <c r="B51" s="38">
        <v>1140</v>
      </c>
      <c r="C51" s="27"/>
      <c r="D51" s="27"/>
      <c r="E51" s="24">
        <f t="shared" si="2"/>
        <v>26000</v>
      </c>
      <c r="F51" s="28">
        <v>8808</v>
      </c>
      <c r="G51" s="29">
        <v>4192</v>
      </c>
      <c r="H51" s="29">
        <v>6500</v>
      </c>
      <c r="I51" s="29">
        <v>6500</v>
      </c>
    </row>
    <row r="52" spans="1:9" s="8" customFormat="1" ht="18">
      <c r="A52" s="77" t="s">
        <v>71</v>
      </c>
      <c r="B52" s="38">
        <v>1150</v>
      </c>
      <c r="C52" s="27"/>
      <c r="D52" s="27"/>
      <c r="E52" s="24">
        <f t="shared" si="2"/>
        <v>9816395</v>
      </c>
      <c r="F52" s="28">
        <v>5866865</v>
      </c>
      <c r="G52" s="42">
        <v>1316510</v>
      </c>
      <c r="H52" s="42">
        <v>1316510</v>
      </c>
      <c r="I52" s="42">
        <v>1316510</v>
      </c>
    </row>
    <row r="53" spans="1:9" s="8" customFormat="1" ht="18">
      <c r="A53" s="40" t="s">
        <v>39</v>
      </c>
      <c r="B53" s="41">
        <v>1160</v>
      </c>
      <c r="C53" s="24">
        <f>C24+C27+C30+C56+C67</f>
        <v>0</v>
      </c>
      <c r="D53" s="24">
        <f>D24+D27+D30+D56+D67</f>
        <v>0</v>
      </c>
      <c r="E53" s="24">
        <f>F53+G53+H53+I53</f>
        <v>185359444</v>
      </c>
      <c r="F53" s="24">
        <f>F24+F27+F30+F56+F67</f>
        <v>39668126</v>
      </c>
      <c r="G53" s="24">
        <f>G24+G27+G30+G56+G67</f>
        <v>58225660</v>
      </c>
      <c r="H53" s="24">
        <f>H24+H27+H30+H56+H67</f>
        <v>43540051</v>
      </c>
      <c r="I53" s="24">
        <f>I24+I27+I30+I56+I67</f>
        <v>43925607</v>
      </c>
    </row>
    <row r="54" spans="1:9" s="8" customFormat="1" ht="18">
      <c r="A54" s="40" t="s">
        <v>40</v>
      </c>
      <c r="B54" s="41">
        <v>1170</v>
      </c>
      <c r="C54" s="24">
        <f>C41+C42+C43+C44+C45+C46+C47+C48+C49+C50+C51+C52+C59+C72</f>
        <v>0</v>
      </c>
      <c r="D54" s="24">
        <f>D41+D42+D43+D44+D45+D46+D47+D48+D49+D50+D51+D52+D59+D72</f>
        <v>0</v>
      </c>
      <c r="E54" s="24">
        <f>F54+G54+H54+I54</f>
        <v>187689438</v>
      </c>
      <c r="F54" s="24">
        <f>F41+F42+F43+F44+F45+F46+F47+F48+F49+F50+F51+F52+F59+F72</f>
        <v>40279367</v>
      </c>
      <c r="G54" s="24">
        <f>G41+G42+G43+G44+G45+G46+G47+G48+G49+G50+G51+G52+G59+G72</f>
        <v>58501723</v>
      </c>
      <c r="H54" s="24">
        <f>H41+H42+H43+H44+H45+H46+H47+H48+H49+H50+H51+H52+H59+H72</f>
        <v>43639409</v>
      </c>
      <c r="I54" s="24">
        <f>I41+I42+I43+I44+I45+I46+I47+I48+I49+I50+I51+I52+I59+I72</f>
        <v>45268939</v>
      </c>
    </row>
    <row r="55" spans="1:9" s="8" customFormat="1" ht="18">
      <c r="A55" s="249" t="s">
        <v>48</v>
      </c>
      <c r="B55" s="250"/>
      <c r="C55" s="250"/>
      <c r="D55" s="250"/>
      <c r="E55" s="250"/>
      <c r="F55" s="250"/>
      <c r="G55" s="250"/>
      <c r="H55" s="250"/>
      <c r="I55" s="251"/>
    </row>
    <row r="56" spans="1:9" s="8" customFormat="1" ht="18">
      <c r="A56" s="76" t="s">
        <v>88</v>
      </c>
      <c r="B56" s="79">
        <v>2010</v>
      </c>
      <c r="C56" s="78">
        <f>C57+C58</f>
        <v>0</v>
      </c>
      <c r="D56" s="78">
        <f>D57</f>
        <v>0</v>
      </c>
      <c r="E56" s="78">
        <f>F56+G56+H56+I56</f>
        <v>9028400</v>
      </c>
      <c r="F56" s="78">
        <f>F57</f>
        <v>0</v>
      </c>
      <c r="G56" s="78">
        <f>G57+G58</f>
        <v>9028400</v>
      </c>
      <c r="H56" s="78">
        <f>H57</f>
        <v>0</v>
      </c>
      <c r="I56" s="78">
        <f>I57</f>
        <v>0</v>
      </c>
    </row>
    <row r="57" spans="1:9" s="8" customFormat="1" ht="31.5">
      <c r="A57" s="60" t="s">
        <v>89</v>
      </c>
      <c r="B57" s="31">
        <v>2011</v>
      </c>
      <c r="C57" s="78"/>
      <c r="D57" s="78"/>
      <c r="E57" s="78">
        <f>F57+G57+H57+I57</f>
        <v>8944600</v>
      </c>
      <c r="F57" s="78"/>
      <c r="G57" s="78">
        <f>7444600+1500000</f>
        <v>8944600</v>
      </c>
      <c r="H57" s="78"/>
      <c r="I57" s="78"/>
    </row>
    <row r="58" spans="1:9" s="8" customFormat="1" ht="18">
      <c r="A58" s="60" t="s">
        <v>91</v>
      </c>
      <c r="B58" s="31">
        <v>2012</v>
      </c>
      <c r="C58" s="78"/>
      <c r="D58" s="78"/>
      <c r="E58" s="78">
        <f>G58</f>
        <v>83800</v>
      </c>
      <c r="F58" s="78"/>
      <c r="G58" s="78">
        <v>83800</v>
      </c>
      <c r="H58" s="78"/>
      <c r="I58" s="78"/>
    </row>
    <row r="59" spans="1:9" s="8" customFormat="1" ht="18">
      <c r="A59" s="94" t="s">
        <v>90</v>
      </c>
      <c r="B59" s="90">
        <v>3010</v>
      </c>
      <c r="C59" s="80">
        <f>C60+C61+C62+C63+C64+C65</f>
        <v>0</v>
      </c>
      <c r="D59" s="80">
        <f>D60+D61+D62+D63+D64+D65</f>
        <v>0</v>
      </c>
      <c r="E59" s="80">
        <f>F59+G59+H59+I59</f>
        <v>9028400</v>
      </c>
      <c r="F59" s="80">
        <f>F60+F61+F62+F63+F64+F65</f>
        <v>0</v>
      </c>
      <c r="G59" s="80">
        <f>G60+G61+G62+G63+G64+G65</f>
        <v>9028400</v>
      </c>
      <c r="H59" s="80">
        <f>H60+H61+H62+H63+H64+H65</f>
        <v>0</v>
      </c>
      <c r="I59" s="80">
        <f>I60+I61+I62+I63+I64+I65</f>
        <v>0</v>
      </c>
    </row>
    <row r="60" spans="1:9" s="8" customFormat="1" ht="18">
      <c r="A60" s="34" t="s">
        <v>49</v>
      </c>
      <c r="B60" s="38">
        <v>3011</v>
      </c>
      <c r="C60" s="27"/>
      <c r="D60" s="27"/>
      <c r="E60" s="24">
        <f aca="true" t="shared" si="3" ref="E60:E65">F60+G60+H60+I60</f>
        <v>0</v>
      </c>
      <c r="F60" s="28"/>
      <c r="G60" s="29"/>
      <c r="H60" s="29"/>
      <c r="I60" s="29"/>
    </row>
    <row r="61" spans="1:9" s="8" customFormat="1" ht="18">
      <c r="A61" s="34" t="s">
        <v>50</v>
      </c>
      <c r="B61" s="38">
        <v>3012</v>
      </c>
      <c r="C61" s="27"/>
      <c r="D61" s="27"/>
      <c r="E61" s="24">
        <f t="shared" si="3"/>
        <v>7528400</v>
      </c>
      <c r="F61" s="28"/>
      <c r="G61" s="29">
        <f>7444600+83800</f>
        <v>7528400</v>
      </c>
      <c r="H61" s="29"/>
      <c r="I61" s="29"/>
    </row>
    <row r="62" spans="1:9" s="8" customFormat="1" ht="18">
      <c r="A62" s="34" t="s">
        <v>51</v>
      </c>
      <c r="B62" s="38">
        <v>3013</v>
      </c>
      <c r="C62" s="27"/>
      <c r="D62" s="27"/>
      <c r="E62" s="24">
        <f t="shared" si="3"/>
        <v>0</v>
      </c>
      <c r="F62" s="28"/>
      <c r="G62" s="29"/>
      <c r="H62" s="29"/>
      <c r="I62" s="29"/>
    </row>
    <row r="63" spans="1:9" s="8" customFormat="1" ht="18">
      <c r="A63" s="34" t="s">
        <v>52</v>
      </c>
      <c r="B63" s="38">
        <v>3014</v>
      </c>
      <c r="C63" s="27"/>
      <c r="D63" s="27"/>
      <c r="E63" s="24">
        <f t="shared" si="3"/>
        <v>0</v>
      </c>
      <c r="F63" s="28"/>
      <c r="G63" s="29"/>
      <c r="H63" s="29"/>
      <c r="I63" s="29"/>
    </row>
    <row r="64" spans="1:9" s="8" customFormat="1" ht="31.5">
      <c r="A64" s="34" t="s">
        <v>53</v>
      </c>
      <c r="B64" s="38">
        <v>3015</v>
      </c>
      <c r="C64" s="27"/>
      <c r="D64" s="27"/>
      <c r="E64" s="24">
        <f t="shared" si="3"/>
        <v>0</v>
      </c>
      <c r="F64" s="28"/>
      <c r="G64" s="29"/>
      <c r="H64" s="29"/>
      <c r="I64" s="29"/>
    </row>
    <row r="65" spans="1:9" s="8" customFormat="1" ht="17.25" customHeight="1">
      <c r="A65" s="34" t="s">
        <v>16</v>
      </c>
      <c r="B65" s="38">
        <v>3016</v>
      </c>
      <c r="C65" s="27"/>
      <c r="D65" s="27"/>
      <c r="E65" s="24">
        <f t="shared" si="3"/>
        <v>1500000</v>
      </c>
      <c r="F65" s="28"/>
      <c r="G65" s="29">
        <v>1500000</v>
      </c>
      <c r="H65" s="29"/>
      <c r="I65" s="29"/>
    </row>
    <row r="66" spans="1:9" s="8" customFormat="1" ht="16.5" customHeight="1">
      <c r="A66" s="249" t="s">
        <v>55</v>
      </c>
      <c r="B66" s="250"/>
      <c r="C66" s="250"/>
      <c r="D66" s="250"/>
      <c r="E66" s="250"/>
      <c r="F66" s="250"/>
      <c r="G66" s="250"/>
      <c r="H66" s="250"/>
      <c r="I66" s="252"/>
    </row>
    <row r="67" spans="1:9" s="8" customFormat="1" ht="16.5" customHeight="1">
      <c r="A67" s="45" t="s">
        <v>56</v>
      </c>
      <c r="B67" s="79">
        <v>4010</v>
      </c>
      <c r="C67" s="93">
        <f>C68+C69+C70+C71</f>
        <v>0</v>
      </c>
      <c r="D67" s="93">
        <f>D68+D69+D70+D71</f>
        <v>0</v>
      </c>
      <c r="E67" s="24">
        <f>F67+G67+H67+I67</f>
        <v>0</v>
      </c>
      <c r="F67" s="93">
        <f>F68+F69+F70+F71</f>
        <v>0</v>
      </c>
      <c r="G67" s="93">
        <f>G68+G69+G70+G71</f>
        <v>0</v>
      </c>
      <c r="H67" s="93">
        <f>H68+H69+H70+H71</f>
        <v>0</v>
      </c>
      <c r="I67" s="93">
        <f>I68+I69+I70+I71</f>
        <v>0</v>
      </c>
    </row>
    <row r="68" spans="1:9" s="8" customFormat="1" ht="16.5" customHeight="1">
      <c r="A68" s="34" t="s">
        <v>57</v>
      </c>
      <c r="B68" s="35">
        <v>4011</v>
      </c>
      <c r="C68" s="27"/>
      <c r="D68" s="27"/>
      <c r="E68" s="24">
        <f aca="true" t="shared" si="4" ref="E68:E75">F68+G68+H68+I68</f>
        <v>0</v>
      </c>
      <c r="F68" s="28"/>
      <c r="G68" s="29"/>
      <c r="H68" s="29"/>
      <c r="I68" s="29"/>
    </row>
    <row r="69" spans="1:9" s="8" customFormat="1" ht="16.5" customHeight="1">
      <c r="A69" s="34" t="s">
        <v>58</v>
      </c>
      <c r="B69" s="38">
        <v>4012</v>
      </c>
      <c r="C69" s="27"/>
      <c r="D69" s="27"/>
      <c r="E69" s="24">
        <f t="shared" si="4"/>
        <v>0</v>
      </c>
      <c r="F69" s="28"/>
      <c r="G69" s="29"/>
      <c r="H69" s="29"/>
      <c r="I69" s="29"/>
    </row>
    <row r="70" spans="1:9" s="8" customFormat="1" ht="16.5" customHeight="1">
      <c r="A70" s="34" t="s">
        <v>59</v>
      </c>
      <c r="B70" s="38">
        <v>4013</v>
      </c>
      <c r="C70" s="27"/>
      <c r="D70" s="27"/>
      <c r="E70" s="24">
        <f t="shared" si="4"/>
        <v>0</v>
      </c>
      <c r="F70" s="28"/>
      <c r="G70" s="29"/>
      <c r="H70" s="29"/>
      <c r="I70" s="29"/>
    </row>
    <row r="71" spans="1:9" s="8" customFormat="1" ht="16.5" customHeight="1">
      <c r="A71" s="34" t="s">
        <v>60</v>
      </c>
      <c r="B71" s="38">
        <v>4020</v>
      </c>
      <c r="C71" s="27"/>
      <c r="D71" s="27"/>
      <c r="E71" s="24">
        <f t="shared" si="4"/>
        <v>0</v>
      </c>
      <c r="F71" s="28"/>
      <c r="G71" s="29"/>
      <c r="H71" s="29"/>
      <c r="I71" s="29"/>
    </row>
    <row r="72" spans="1:9" s="8" customFormat="1" ht="18">
      <c r="A72" s="40" t="s">
        <v>61</v>
      </c>
      <c r="B72" s="41">
        <v>4030</v>
      </c>
      <c r="C72" s="24">
        <f>C73+C74+C75+C76</f>
        <v>0</v>
      </c>
      <c r="D72" s="24">
        <f>D73+D74+D75+D76</f>
        <v>0</v>
      </c>
      <c r="E72" s="24">
        <f>F72+G72+H72+I72</f>
        <v>0</v>
      </c>
      <c r="F72" s="24">
        <f>F73+F74+F75+F76</f>
        <v>0</v>
      </c>
      <c r="G72" s="24">
        <f>G73+G74+G75+G76</f>
        <v>0</v>
      </c>
      <c r="H72" s="24">
        <f>H73+H74+H75+H76</f>
        <v>0</v>
      </c>
      <c r="I72" s="24">
        <f>I73+I74+I75+I76</f>
        <v>0</v>
      </c>
    </row>
    <row r="73" spans="1:9" s="8" customFormat="1" ht="18">
      <c r="A73" s="34" t="s">
        <v>57</v>
      </c>
      <c r="B73" s="38">
        <v>4031</v>
      </c>
      <c r="C73" s="27"/>
      <c r="D73" s="27"/>
      <c r="E73" s="24">
        <f t="shared" si="4"/>
        <v>0</v>
      </c>
      <c r="F73" s="28"/>
      <c r="G73" s="29"/>
      <c r="H73" s="29"/>
      <c r="I73" s="29"/>
    </row>
    <row r="74" spans="1:9" s="8" customFormat="1" ht="18">
      <c r="A74" s="34" t="s">
        <v>58</v>
      </c>
      <c r="B74" s="38">
        <v>4032</v>
      </c>
      <c r="C74" s="27"/>
      <c r="D74" s="27"/>
      <c r="E74" s="24">
        <f t="shared" si="4"/>
        <v>0</v>
      </c>
      <c r="F74" s="28"/>
      <c r="G74" s="29"/>
      <c r="H74" s="29"/>
      <c r="I74" s="29"/>
    </row>
    <row r="75" spans="1:9" s="8" customFormat="1" ht="18">
      <c r="A75" s="34" t="s">
        <v>59</v>
      </c>
      <c r="B75" s="38">
        <v>4033</v>
      </c>
      <c r="C75" s="27"/>
      <c r="D75" s="27"/>
      <c r="E75" s="24">
        <f t="shared" si="4"/>
        <v>0</v>
      </c>
      <c r="F75" s="28"/>
      <c r="G75" s="29"/>
      <c r="H75" s="29"/>
      <c r="I75" s="29"/>
    </row>
    <row r="76" spans="1:9" s="8" customFormat="1" ht="18">
      <c r="A76" s="39" t="s">
        <v>62</v>
      </c>
      <c r="B76" s="38">
        <v>4040</v>
      </c>
      <c r="C76" s="27"/>
      <c r="D76" s="27"/>
      <c r="E76" s="24">
        <f>F76+G76+H76+I76</f>
        <v>0</v>
      </c>
      <c r="F76" s="28"/>
      <c r="G76" s="29"/>
      <c r="H76" s="29"/>
      <c r="I76" s="29"/>
    </row>
    <row r="77" spans="1:9" s="8" customFormat="1" ht="18">
      <c r="A77" s="253" t="s">
        <v>92</v>
      </c>
      <c r="B77" s="254"/>
      <c r="C77" s="254"/>
      <c r="D77" s="254"/>
      <c r="E77" s="254"/>
      <c r="F77" s="254"/>
      <c r="G77" s="254"/>
      <c r="H77" s="254"/>
      <c r="I77" s="255"/>
    </row>
    <row r="78" spans="1:9" s="8" customFormat="1" ht="18">
      <c r="A78" s="88" t="s">
        <v>85</v>
      </c>
      <c r="B78" s="79">
        <v>5010</v>
      </c>
      <c r="C78" s="78">
        <f>C53-C54</f>
        <v>0</v>
      </c>
      <c r="D78" s="78">
        <f>D53-D54</f>
        <v>0</v>
      </c>
      <c r="E78" s="24">
        <f>F78+G78+H78+I78</f>
        <v>-2329994</v>
      </c>
      <c r="F78" s="78">
        <f>F53-F54</f>
        <v>-611241</v>
      </c>
      <c r="G78" s="78">
        <f>G53-G54</f>
        <v>-276063</v>
      </c>
      <c r="H78" s="78">
        <f>H53-H54</f>
        <v>-99358</v>
      </c>
      <c r="I78" s="78">
        <f>I53-I54</f>
        <v>-1343332</v>
      </c>
    </row>
    <row r="79" spans="1:9" s="8" customFormat="1" ht="18">
      <c r="A79" s="82" t="s">
        <v>86</v>
      </c>
      <c r="B79" s="31">
        <v>5011</v>
      </c>
      <c r="C79" s="78">
        <f>C78-C80</f>
        <v>0</v>
      </c>
      <c r="D79" s="78">
        <f>D78-D80</f>
        <v>0</v>
      </c>
      <c r="E79" s="24">
        <f>F79+G79+H79+I79</f>
        <v>-2329994</v>
      </c>
      <c r="F79" s="78">
        <f>F78-F80</f>
        <v>-611241</v>
      </c>
      <c r="G79" s="78">
        <f>G78-G80</f>
        <v>-276063</v>
      </c>
      <c r="H79" s="78">
        <f>H78-H80</f>
        <v>-99358</v>
      </c>
      <c r="I79" s="78">
        <f>I78-I80</f>
        <v>-1343332</v>
      </c>
    </row>
    <row r="80" spans="1:9" s="8" customFormat="1" ht="18">
      <c r="A80" s="89" t="s">
        <v>87</v>
      </c>
      <c r="B80" s="31">
        <v>5012</v>
      </c>
      <c r="C80" s="78"/>
      <c r="D80" s="78"/>
      <c r="E80" s="24">
        <f>F80+G80+H80+I80</f>
        <v>0</v>
      </c>
      <c r="F80" s="78"/>
      <c r="G80" s="61"/>
      <c r="H80" s="61"/>
      <c r="I80" s="61"/>
    </row>
    <row r="81" spans="1:9" s="8" customFormat="1" ht="18">
      <c r="A81" s="249" t="s">
        <v>93</v>
      </c>
      <c r="B81" s="250"/>
      <c r="C81" s="250"/>
      <c r="D81" s="250"/>
      <c r="E81" s="250"/>
      <c r="F81" s="250"/>
      <c r="G81" s="250"/>
      <c r="H81" s="250"/>
      <c r="I81" s="251"/>
    </row>
    <row r="82" spans="1:9" s="8" customFormat="1" ht="18">
      <c r="A82" s="76" t="s">
        <v>47</v>
      </c>
      <c r="B82" s="79">
        <v>6010</v>
      </c>
      <c r="C82" s="91">
        <f>C83+C84+C85+C86+C87+C88</f>
        <v>0</v>
      </c>
      <c r="D82" s="91">
        <f>D83+D84+D85+D86+D87+D88</f>
        <v>0</v>
      </c>
      <c r="E82" s="91">
        <f aca="true" t="shared" si="5" ref="E82:E88">F82+G82+H82+I82</f>
        <v>35989146</v>
      </c>
      <c r="F82" s="91">
        <f>F83+F84+F85+F86+F87+F88</f>
        <v>9412555</v>
      </c>
      <c r="G82" s="91">
        <f>G83+G84+G85+G86+G87+G88</f>
        <v>8142705</v>
      </c>
      <c r="H82" s="91">
        <f>H83+H84+H85+H86+H87+H88</f>
        <v>8806950</v>
      </c>
      <c r="I82" s="91">
        <f>I83+I84+I85+I86+I87+I88</f>
        <v>9626936</v>
      </c>
    </row>
    <row r="83" spans="1:9" s="8" customFormat="1" ht="18">
      <c r="A83" s="56" t="s">
        <v>41</v>
      </c>
      <c r="B83" s="35">
        <v>6011</v>
      </c>
      <c r="C83" s="36"/>
      <c r="D83" s="36"/>
      <c r="E83" s="91">
        <f t="shared" si="5"/>
        <v>8855</v>
      </c>
      <c r="F83" s="37"/>
      <c r="G83" s="37">
        <v>2855</v>
      </c>
      <c r="H83" s="37">
        <v>3000</v>
      </c>
      <c r="I83" s="57">
        <v>3000</v>
      </c>
    </row>
    <row r="84" spans="1:9" s="8" customFormat="1" ht="18">
      <c r="A84" s="43" t="s">
        <v>42</v>
      </c>
      <c r="B84" s="35">
        <v>6012</v>
      </c>
      <c r="C84" s="27"/>
      <c r="D84" s="27"/>
      <c r="E84" s="91">
        <f t="shared" si="5"/>
        <v>1241508</v>
      </c>
      <c r="F84" s="28">
        <v>344508</v>
      </c>
      <c r="G84" s="28">
        <v>277000</v>
      </c>
      <c r="H84" s="28">
        <v>300000</v>
      </c>
      <c r="I84" s="32">
        <v>320000</v>
      </c>
    </row>
    <row r="85" spans="1:9" s="8" customFormat="1" ht="18">
      <c r="A85" s="43" t="s">
        <v>43</v>
      </c>
      <c r="B85" s="35">
        <v>6013</v>
      </c>
      <c r="C85" s="27"/>
      <c r="D85" s="27"/>
      <c r="E85" s="91">
        <f t="shared" si="5"/>
        <v>15786</v>
      </c>
      <c r="F85" s="28">
        <v>3950</v>
      </c>
      <c r="G85" s="29">
        <v>3950</v>
      </c>
      <c r="H85" s="44">
        <v>3950</v>
      </c>
      <c r="I85" s="29">
        <v>3936</v>
      </c>
    </row>
    <row r="86" spans="1:9" s="8" customFormat="1" ht="18">
      <c r="A86" s="43" t="s">
        <v>44</v>
      </c>
      <c r="B86" s="35">
        <v>6014</v>
      </c>
      <c r="C86" s="27"/>
      <c r="D86" s="27"/>
      <c r="E86" s="91">
        <f t="shared" si="5"/>
        <v>16742730</v>
      </c>
      <c r="F86" s="28">
        <v>4123830</v>
      </c>
      <c r="G86" s="28">
        <v>3918900</v>
      </c>
      <c r="H86" s="28">
        <v>4200000</v>
      </c>
      <c r="I86" s="32">
        <v>4500000</v>
      </c>
    </row>
    <row r="87" spans="1:9" s="8" customFormat="1" ht="31.5">
      <c r="A87" s="92" t="s">
        <v>45</v>
      </c>
      <c r="B87" s="35">
        <v>6015</v>
      </c>
      <c r="C87" s="65"/>
      <c r="D87" s="65"/>
      <c r="E87" s="91">
        <f t="shared" si="5"/>
        <v>17980267</v>
      </c>
      <c r="F87" s="66">
        <v>4940267</v>
      </c>
      <c r="G87" s="66">
        <v>3940000</v>
      </c>
      <c r="H87" s="66">
        <v>4300000</v>
      </c>
      <c r="I87" s="46">
        <v>4800000</v>
      </c>
    </row>
    <row r="88" spans="1:9" s="8" customFormat="1" ht="18">
      <c r="A88" s="47" t="s">
        <v>46</v>
      </c>
      <c r="B88" s="35">
        <v>6016</v>
      </c>
      <c r="C88" s="32"/>
      <c r="D88" s="32"/>
      <c r="E88" s="91">
        <f t="shared" si="5"/>
        <v>0</v>
      </c>
      <c r="F88" s="32"/>
      <c r="G88" s="29"/>
      <c r="H88" s="29"/>
      <c r="I88" s="29"/>
    </row>
    <row r="89" spans="1:9" ht="21.75" customHeight="1">
      <c r="A89" s="244" t="s">
        <v>94</v>
      </c>
      <c r="B89" s="245"/>
      <c r="C89" s="245"/>
      <c r="D89" s="245"/>
      <c r="E89" s="245"/>
      <c r="F89" s="245"/>
      <c r="G89" s="245"/>
      <c r="H89" s="245"/>
      <c r="I89" s="246"/>
    </row>
    <row r="90" spans="1:9" ht="18">
      <c r="A90" s="60" t="s">
        <v>72</v>
      </c>
      <c r="B90" s="35">
        <v>7010</v>
      </c>
      <c r="C90" s="48"/>
      <c r="D90" s="48"/>
      <c r="E90" s="48"/>
      <c r="F90" s="48">
        <v>1075</v>
      </c>
      <c r="G90" s="48">
        <v>1356</v>
      </c>
      <c r="H90" s="48">
        <v>1356</v>
      </c>
      <c r="I90" s="48">
        <v>1356</v>
      </c>
    </row>
    <row r="91" spans="1:9" ht="18">
      <c r="A91" s="60"/>
      <c r="B91" s="35"/>
      <c r="C91" s="48"/>
      <c r="D91" s="48"/>
      <c r="E91" s="48"/>
      <c r="F91" s="48" t="s">
        <v>96</v>
      </c>
      <c r="G91" s="48" t="s">
        <v>95</v>
      </c>
      <c r="H91" s="48" t="s">
        <v>97</v>
      </c>
      <c r="I91" s="48" t="s">
        <v>98</v>
      </c>
    </row>
    <row r="92" spans="1:9" s="49" customFormat="1" ht="18">
      <c r="A92" s="60" t="s">
        <v>54</v>
      </c>
      <c r="B92" s="38">
        <v>7011</v>
      </c>
      <c r="C92" s="27"/>
      <c r="D92" s="27"/>
      <c r="E92" s="27"/>
      <c r="F92" s="27">
        <v>61016600</v>
      </c>
      <c r="G92" s="27">
        <v>69629100</v>
      </c>
      <c r="H92" s="27">
        <v>77157500</v>
      </c>
      <c r="I92" s="36">
        <v>78000000</v>
      </c>
    </row>
    <row r="93" spans="1:9" ht="18">
      <c r="A93" s="60" t="s">
        <v>73</v>
      </c>
      <c r="B93" s="38">
        <v>7012</v>
      </c>
      <c r="C93" s="27"/>
      <c r="D93" s="27"/>
      <c r="E93" s="27"/>
      <c r="F93" s="28"/>
      <c r="G93" s="29"/>
      <c r="H93" s="29"/>
      <c r="I93" s="29"/>
    </row>
    <row r="94" spans="1:9" ht="18">
      <c r="A94" s="60" t="s">
        <v>74</v>
      </c>
      <c r="B94" s="38">
        <v>7013</v>
      </c>
      <c r="C94" s="27"/>
      <c r="D94" s="27"/>
      <c r="E94" s="27"/>
      <c r="F94" s="28"/>
      <c r="G94" s="29"/>
      <c r="H94" s="29"/>
      <c r="I94" s="29"/>
    </row>
    <row r="95" spans="1:9" ht="18">
      <c r="A95" s="60" t="s">
        <v>75</v>
      </c>
      <c r="B95" s="64">
        <v>7016</v>
      </c>
      <c r="C95" s="65"/>
      <c r="D95" s="65"/>
      <c r="E95" s="65"/>
      <c r="F95" s="66"/>
      <c r="G95" s="67"/>
      <c r="H95" s="67"/>
      <c r="I95" s="67"/>
    </row>
    <row r="96" spans="1:9" s="71" customFormat="1" ht="18">
      <c r="A96" s="60" t="s">
        <v>76</v>
      </c>
      <c r="B96" s="31">
        <v>7020</v>
      </c>
      <c r="C96" s="78"/>
      <c r="D96" s="78"/>
      <c r="E96" s="78"/>
      <c r="F96" s="78"/>
      <c r="G96" s="61"/>
      <c r="H96" s="61"/>
      <c r="I96" s="61"/>
    </row>
    <row r="97" spans="1:9" ht="18">
      <c r="A97" s="62"/>
      <c r="B97" s="58"/>
      <c r="C97" s="59"/>
      <c r="D97" s="59"/>
      <c r="E97" s="59"/>
      <c r="F97" s="59"/>
      <c r="G97" s="63"/>
      <c r="H97" s="63"/>
      <c r="I97" s="63"/>
    </row>
    <row r="98" spans="1:9" ht="18">
      <c r="A98" s="50" t="s">
        <v>17</v>
      </c>
      <c r="B98" s="51"/>
      <c r="C98" s="101"/>
      <c r="D98" s="52"/>
      <c r="E98" s="241" t="s">
        <v>120</v>
      </c>
      <c r="F98" s="241"/>
      <c r="G98" s="53"/>
      <c r="H98" s="54"/>
      <c r="I98" s="54"/>
    </row>
    <row r="99" spans="1:6" ht="18">
      <c r="A99" s="55"/>
      <c r="B99" s="99"/>
      <c r="C99" s="96" t="s">
        <v>18</v>
      </c>
      <c r="D99" s="242" t="s">
        <v>19</v>
      </c>
      <c r="E99" s="242"/>
      <c r="F99" s="242"/>
    </row>
    <row r="100" spans="1:6" ht="18">
      <c r="A100" s="55" t="s">
        <v>20</v>
      </c>
      <c r="B100" s="99"/>
      <c r="C100" s="102"/>
      <c r="D100" s="99"/>
      <c r="E100" s="243" t="s">
        <v>121</v>
      </c>
      <c r="F100" s="243"/>
    </row>
    <row r="101" spans="1:6" ht="13.5" customHeight="1">
      <c r="A101" s="55"/>
      <c r="B101" s="99"/>
      <c r="C101" s="96" t="s">
        <v>18</v>
      </c>
      <c r="D101" s="242" t="s">
        <v>19</v>
      </c>
      <c r="E101" s="242"/>
      <c r="F101" s="242"/>
    </row>
    <row r="102" ht="13.5" customHeight="1"/>
    <row r="103" ht="13.5" customHeight="1"/>
    <row r="104" spans="1:8" ht="18">
      <c r="A104" s="1"/>
      <c r="B104" s="1"/>
      <c r="C104" s="2"/>
      <c r="D104" s="2"/>
      <c r="E104" s="2"/>
      <c r="F104" s="2"/>
      <c r="G104" s="2"/>
      <c r="H104" s="2"/>
    </row>
    <row r="105" spans="1:8" ht="18">
      <c r="A105" s="1"/>
      <c r="B105" s="1"/>
      <c r="C105" s="2"/>
      <c r="D105" s="2"/>
      <c r="E105" s="2"/>
      <c r="F105" s="2"/>
      <c r="G105" s="2"/>
      <c r="H105" s="2"/>
    </row>
    <row r="106" spans="1:8" ht="18">
      <c r="A106" s="1"/>
      <c r="B106" s="1"/>
      <c r="C106" s="2"/>
      <c r="D106" s="2"/>
      <c r="E106" s="2"/>
      <c r="F106" s="2"/>
      <c r="G106" s="2"/>
      <c r="H106" s="2"/>
    </row>
    <row r="107" spans="1:8" ht="18">
      <c r="A107" s="1"/>
      <c r="B107" s="1"/>
      <c r="C107" s="2"/>
      <c r="D107" s="2"/>
      <c r="E107" s="2"/>
      <c r="F107" s="2"/>
      <c r="G107" s="2"/>
      <c r="H107" s="2"/>
    </row>
    <row r="108" spans="1:8" ht="18">
      <c r="A108" s="1"/>
      <c r="B108" s="1"/>
      <c r="C108" s="2"/>
      <c r="D108" s="2"/>
      <c r="E108" s="2"/>
      <c r="F108" s="2"/>
      <c r="G108" s="2"/>
      <c r="H108" s="2"/>
    </row>
    <row r="109" spans="1:8" ht="18">
      <c r="A109" s="1"/>
      <c r="B109" s="1"/>
      <c r="C109" s="2"/>
      <c r="D109" s="2"/>
      <c r="E109" s="2"/>
      <c r="F109" s="2"/>
      <c r="G109" s="2"/>
      <c r="H109" s="2"/>
    </row>
  </sheetData>
  <sheetProtection/>
  <mergeCells count="28">
    <mergeCell ref="A22:I22"/>
    <mergeCell ref="A23:I23"/>
    <mergeCell ref="D101:F101"/>
    <mergeCell ref="A55:I55"/>
    <mergeCell ref="A66:I66"/>
    <mergeCell ref="A77:I77"/>
    <mergeCell ref="A81:I81"/>
    <mergeCell ref="A89:I89"/>
    <mergeCell ref="E98:F98"/>
    <mergeCell ref="D99:F99"/>
    <mergeCell ref="E100:F100"/>
    <mergeCell ref="A40:I40"/>
    <mergeCell ref="D12:F12"/>
    <mergeCell ref="D2:I2"/>
    <mergeCell ref="D4:I4"/>
    <mergeCell ref="D5:I5"/>
    <mergeCell ref="D6:I6"/>
    <mergeCell ref="D7:I7"/>
    <mergeCell ref="A14:I14"/>
    <mergeCell ref="A15:I15"/>
    <mergeCell ref="A16:I16"/>
    <mergeCell ref="A17:I17"/>
    <mergeCell ref="A19:A20"/>
    <mergeCell ref="B19:B20"/>
    <mergeCell ref="C19:C20"/>
    <mergeCell ref="D19:D20"/>
    <mergeCell ref="E19:E20"/>
    <mergeCell ref="F19:I19"/>
  </mergeCells>
  <printOptions/>
  <pageMargins left="0.4330708661417323" right="0.2362204724409449" top="0.7480314960629921" bottom="0.7480314960629921" header="0" footer="0"/>
  <pageSetup fitToHeight="4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2022-06-23T12:38:32Z</dcterms:modified>
  <cp:category/>
  <cp:version/>
  <cp:contentType/>
  <cp:contentStatus/>
</cp:coreProperties>
</file>