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9200" windowHeight="10380" tabRatio="685" activeTab="6"/>
  </bookViews>
  <sheets>
    <sheet name="додаток1" sheetId="1" r:id="rId1"/>
    <sheet name="Додаток 2" sheetId="2" r:id="rId2"/>
    <sheet name="Додаток 3" sheetId="3" r:id="rId3"/>
    <sheet name="Додаток4" sheetId="4" r:id="rId4"/>
    <sheet name="Додаток 5" sheetId="5" r:id="rId5"/>
    <sheet name="Додаток 6" sheetId="6" r:id="rId6"/>
    <sheet name="Додаток7" sheetId="7" r:id="rId7"/>
  </sheets>
  <externalReferences>
    <externalReference r:id="rId10"/>
  </externalReferences>
  <definedNames>
    <definedName name="_xlnm.Print_Area" localSheetId="1">'Додаток 2'!$A$1:$F$37</definedName>
    <definedName name="_xlnm.Print_Area" localSheetId="2">'Додаток 3'!$A$1:$P$118</definedName>
    <definedName name="_xlnm.Print_Area" localSheetId="4">'Додаток 5'!$A$1:$F$65</definedName>
    <definedName name="_xlnm.Print_Area" localSheetId="5">'Додаток 6'!$A$1:$J$74</definedName>
    <definedName name="_xlnm.Print_Area" localSheetId="0">'додаток1'!$A$1:$F$127</definedName>
    <definedName name="_xlnm.Print_Titles" localSheetId="1">'Додаток 2'!$7:$11</definedName>
    <definedName name="_xlnm.Print_Titles" localSheetId="2">'Додаток 3'!$11:$15</definedName>
    <definedName name="_xlnm.Print_Titles" localSheetId="4">'Додаток 5'!$6:$12</definedName>
    <definedName name="_xlnm.Print_Titles" localSheetId="5">'Додаток 6'!$10:$10</definedName>
    <definedName name="_xlnm.Print_Titles" localSheetId="0">'додаток1'!$11:$14</definedName>
    <definedName name="_xlnm.Print_Titles" localSheetId="3">'Додаток4'!$12:$16</definedName>
    <definedName name="_xlnm.Print_Titles" localSheetId="6">'Додаток7'!$11:$13</definedName>
    <definedName name="_xlnm.Print_Titles" localSheetId="2">'Додаток 3'!$11:$15</definedName>
    <definedName name="_xlnm.Print_Titles" localSheetId="4">'Додаток 5'!$12:$14</definedName>
    <definedName name="_xlnm.Print_Titles" localSheetId="5">'Додаток 6'!$10:$11</definedName>
    <definedName name="_xlnm.Print_Titles" localSheetId="0">'додаток1'!$11:$14</definedName>
    <definedName name="_xlnm.Print_Titles" localSheetId="6">'Додаток7'!$11:$13</definedName>
    <definedName name="_xlnm.Print_Area" localSheetId="2">'Додаток 3'!$A$1:$P$117</definedName>
    <definedName name="_xlnm.Print_Area" localSheetId="4">'Додаток 5'!$A$1:$F$64</definedName>
    <definedName name="_xlnm.Print_Area" localSheetId="5">'Додаток 6'!$A$1:$J$74</definedName>
    <definedName name="_xlnm.Print_Area" localSheetId="3">'Додаток4'!$A$1:$P$31</definedName>
    <definedName name="_xlnm.Print_Area" localSheetId="6">'Додаток7'!$A$1:$J$99</definedName>
  </definedNames>
  <calcPr fullCalcOnLoad="1"/>
</workbook>
</file>

<file path=xl/sharedStrings.xml><?xml version="1.0" encoding="utf-8"?>
<sst xmlns="http://schemas.openxmlformats.org/spreadsheetml/2006/main" count="975" uniqueCount="533">
  <si>
    <t>Додаток 1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</si>
  <si>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</si>
  <si>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</si>
  <si>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</si>
  <si>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</si>
  <si>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</si>
  <si>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</si>
  <si>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</si>
  <si>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Всього</t>
  </si>
  <si>
    <t>у т.ч. бюджет розвитку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</si>
  <si>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</si>
  <si>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</si>
  <si>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</si>
  <si>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 фізичних осіб,що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</si>
  <si>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</si>
  <si>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</si>
  <si>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</si>
  <si>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</si>
  <si>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лісових ресурсів 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</si>
  <si>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 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</si>
  <si>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</si>
  <si>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</si>
  <si>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Внутрішні податки на товари та послуги  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</si>
  <si>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</si>
  <si>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</si>
  <si>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</si>
  <si>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</si>
  <si>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</si>
  <si>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</si>
  <si>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</si>
  <si>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</si>
  <si>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</si>
  <si>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</si>
  <si>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</si>
  <si>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</si>
  <si>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</si>
  <si>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 xml:space="preserve">Транспортний податок з юридичних осіб </t>
  </si>
  <si>
    <t xml:space="preserve">Туристичний збір </t>
  </si>
  <si>
    <t xml:space="preserve">Туристичний збір, сплачений фізичними особами </t>
  </si>
  <si>
    <t xml:space="preserve">Єдиний податок  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</si>
  <si>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</si>
  <si>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</si>
  <si>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</si>
  <si>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 xml:space="preserve">Інші податки та збори </t>
  </si>
  <si>
    <t xml:space="preserve">Екологічний податок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</si>
  <si>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</si>
  <si>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</si>
  <si>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</si>
  <si>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 xml:space="preserve">Доходи від власності та підприємницької діяльності  </t>
  </si>
  <si>
    <t xml:space="preserve">Інші надходження  </t>
  </si>
  <si>
    <t xml:space="preserve">Адміністративні штрафи та інші санкції 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</si>
  <si>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</si>
  <si>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</si>
  <si>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</si>
  <si>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</si>
  <si>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</si>
  <si>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</si>
  <si>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 xml:space="preserve">Державне мито  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</si>
  <si>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</si>
  <si>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</si>
  <si>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</si>
  <si>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</si>
  <si>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</si>
  <si>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</si>
  <si>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</si>
  <si>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</si>
  <si>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здійснюються відповідно до Закону України "Про оренду державного та комунального майна"</t>
  </si>
  <si>
    <t>Доходи від операцій з капіталом</t>
  </si>
  <si>
    <t>Надходження від продажу основного капіталу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</si>
  <si>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</si>
  <si>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</si>
  <si>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Кошти від продажу землі і нематеріальних активів</t>
  </si>
  <si>
    <t xml:space="preserve">Кошти від продажу землі 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</si>
  <si>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</si>
  <si>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</si>
  <si>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</si>
  <si>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</si>
  <si>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</si>
  <si>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Інші додаткові дотації</t>
  </si>
  <si>
    <t>Субвенції 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</si>
  <si>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</si>
  <si>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</si>
  <si>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</si>
  <si>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</si>
  <si>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Інші дотації з місцевого бюджету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</si>
  <si>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</si>
  <si>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</si>
  <si>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утворилася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</si>
  <si>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</si>
  <si>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</si>
  <si>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</si>
  <si>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Інші субвенції з місцевого бюджету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</si>
  <si>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</si>
  <si>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</si>
  <si>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</si>
  <si>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</si>
  <si>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Х</t>
  </si>
  <si>
    <t>РАЗОМ ДОХОДІВ</t>
  </si>
  <si>
    <t>Додаток № 2</t>
  </si>
  <si>
    <t>Найменування                                                              згідно з Класифікацією фінансування бюджету</t>
  </si>
  <si>
    <t>разом</t>
  </si>
  <si>
    <t>у т. ч.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</si>
  <si>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</si>
  <si>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</si>
  <si>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</si>
  <si>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 xml:space="preserve">Фінансування за рахунок коштів єдиного казначейського рахунку </t>
  </si>
  <si>
    <t>Одержано</t>
  </si>
  <si>
    <t>Повернено</t>
  </si>
  <si>
    <t xml:space="preserve">Фінансування за рахунок залишків коштів на рахунках бюджетних установ 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</si>
  <si>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</si>
  <si>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</si>
  <si>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</si>
  <si>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</si>
  <si>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</si>
  <si>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r>
      <t>Фінансування за типом боргового зобов</t>
    </r>
    <r>
      <rPr>
        <b/>
        <sz val="12"/>
        <rFont val="Arial Cyr"/>
        <family val="2"/>
      </rPr>
      <t>’</t>
    </r>
    <r>
      <rPr>
        <b/>
        <sz val="12"/>
        <rFont val="Times New Roman"/>
        <family val="1"/>
      </rPr>
      <t>язання</t>
    </r>
  </si>
  <si>
    <t>Фінансування за активними операціями</t>
  </si>
  <si>
    <t>Зміни обсягів готівкових коштів</t>
  </si>
  <si>
    <t>Фінансування за рахунок коштів єдиного казначейського рахунку</t>
  </si>
  <si>
    <t>Додаток 3</t>
  </si>
  <si>
    <t>Код Програмної класифікації видатківта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</si>
  <si>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</si>
  <si>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</si>
  <si>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місцнвого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</si>
  <si>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Спеціального фонду</t>
  </si>
  <si>
    <t>РАЗОМ</t>
  </si>
  <si>
    <t>видатки споживання</t>
  </si>
  <si>
    <t>з них:</t>
  </si>
  <si>
    <t>видатки розвитку</t>
  </si>
  <si>
    <t>в тому числі бюджет розвитку</t>
  </si>
  <si>
    <t>оплата праці</t>
  </si>
  <si>
    <t>комунальні послуги та енергоносії</t>
  </si>
  <si>
    <t>3</t>
  </si>
  <si>
    <t>0200000</t>
  </si>
  <si>
    <t>Виконавчий комітет Тетіївської міської ради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</si>
  <si>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</si>
  <si>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</si>
  <si>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</si>
  <si>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</si>
  <si>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</si>
  <si>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</si>
  <si>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</si>
  <si>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</si>
  <si>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</si>
  <si>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</si>
  <si>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</si>
  <si>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</si>
  <si>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 xml:space="preserve">Багатопрофільна стаціонарна медична допомога населенню 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</si>
  <si>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</si>
  <si>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</si>
  <si>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</si>
  <si>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</si>
  <si>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</si>
  <si>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</si>
  <si>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</si>
  <si>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</si>
  <si>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</si>
  <si>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</si>
  <si>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</si>
  <si>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</si>
  <si>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0213121</t>
  </si>
  <si>
    <t>3121</t>
  </si>
  <si>
    <t>1040</t>
  </si>
  <si>
    <t xml:space="preserve">Утримання та забезпечення діяльності центрів соціальних служб 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</si>
  <si>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</si>
  <si>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</si>
  <si>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</si>
  <si>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</si>
  <si>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</si>
  <si>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</si>
  <si>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</si>
  <si>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</si>
  <si>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</si>
  <si>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</si>
  <si>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</si>
  <si>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</si>
  <si>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</si>
  <si>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</si>
  <si>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</si>
  <si>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</si>
  <si>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</si>
  <si>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</si>
  <si>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</si>
  <si>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</si>
  <si>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</si>
  <si>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</si>
  <si>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</si>
  <si>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</si>
  <si>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</si>
  <si>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</si>
  <si>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</si>
  <si>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7470</t>
  </si>
  <si>
    <t>Інша діяльність у сфері дорожнього господарства</t>
  </si>
  <si>
    <t>0217680</t>
  </si>
  <si>
    <t>7680</t>
  </si>
  <si>
    <t>0490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</si>
  <si>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</si>
  <si>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</si>
  <si>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</si>
  <si>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</si>
  <si>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</si>
  <si>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</si>
  <si>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</si>
  <si>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</si>
  <si>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</si>
  <si>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</si>
  <si>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</si>
  <si>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</si>
  <si>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</si>
  <si>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</si>
  <si>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</si>
  <si>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</si>
  <si>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</si>
  <si>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</si>
  <si>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</si>
  <si>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</si>
  <si>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</si>
  <si>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</si>
  <si>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</si>
  <si>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</si>
  <si>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(мб)</t>
  </si>
  <si>
    <t>0611031</t>
  </si>
  <si>
    <t>1031</t>
  </si>
  <si>
    <t>Надання загальної середньої освіти закладами загальної середньої освіти (ос)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</si>
  <si>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</si>
  <si>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</si>
  <si>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</si>
  <si>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</si>
  <si>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</si>
  <si>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</si>
  <si>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</si>
  <si>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</si>
  <si>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</si>
  <si>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</si>
  <si>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</si>
  <si>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</si>
  <si>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</si>
  <si>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</si>
  <si>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</si>
  <si>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</si>
  <si>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</si>
  <si>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</si>
  <si>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</si>
  <si>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</si>
  <si>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</si>
  <si>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</si>
  <si>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</si>
  <si>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</si>
  <si>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</si>
  <si>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</si>
  <si>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</si>
  <si>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1010000</t>
  </si>
  <si>
    <t>1010160</t>
  </si>
  <si>
    <t>1011080</t>
  </si>
  <si>
    <t>1080</t>
  </si>
  <si>
    <t>1013131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</si>
  <si>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</si>
  <si>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</si>
  <si>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</si>
  <si>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</si>
  <si>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</si>
  <si>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</si>
  <si>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</si>
  <si>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</si>
  <si>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</si>
  <si>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</si>
  <si>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</si>
  <si>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</si>
  <si>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</si>
  <si>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</si>
  <si>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</si>
  <si>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</si>
  <si>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</si>
  <si>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</si>
  <si>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</si>
  <si>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</si>
  <si>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</si>
  <si>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</si>
  <si>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</si>
  <si>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</si>
  <si>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</si>
  <si>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</si>
  <si>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</si>
  <si>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</si>
  <si>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</si>
  <si>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</si>
  <si>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</si>
  <si>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</si>
  <si>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</si>
  <si>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</si>
  <si>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</si>
  <si>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</si>
  <si>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</si>
  <si>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</si>
  <si>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3700000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</si>
  <si>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</si>
  <si>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</si>
  <si>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</si>
  <si>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</si>
  <si>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</si>
  <si>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</si>
  <si>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Додаток № 4</t>
  </si>
  <si>
    <t>Надання кредитів</t>
  </si>
  <si>
    <t>Повернення кредитів</t>
  </si>
  <si>
    <t>Кредитування - всього</t>
  </si>
  <si>
    <t>Cпеціальний фонд</t>
  </si>
  <si>
    <t>у тому числі бюджет розвитку</t>
  </si>
  <si>
    <t xml:space="preserve">                                                                                                                            </t>
  </si>
  <si>
    <t>Додаток № 5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</si>
  <si>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</si>
  <si>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</si>
  <si>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 трансферту / найменування бюджету - надавача міжбюджетного трансферту</t>
  </si>
  <si>
    <t>І. Трансферти до загального фонду бюджету</t>
  </si>
  <si>
    <t>Державний бюджет</t>
  </si>
  <si>
    <t>Обласний бюджет Київської області</t>
  </si>
  <si>
    <t>ІІ. Трансферти до спеціального фонду бюджету</t>
  </si>
  <si>
    <t>Найменування трансферту</t>
  </si>
  <si>
    <t>Найменування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</si>
  <si>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</si>
  <si>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</si>
  <si>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</si>
  <si>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</si>
  <si>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</si>
  <si>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</si>
  <si>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</si>
  <si>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</si>
  <si>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 xml:space="preserve"> Додаток № 6</t>
  </si>
  <si>
    <t>Профінансовано</t>
  </si>
  <si>
    <t>доходи</t>
  </si>
  <si>
    <t>вільні лишки БР</t>
  </si>
  <si>
    <t>Вільні лишки освіт субвен</t>
  </si>
  <si>
    <t>субвен д/б</t>
  </si>
  <si>
    <t>субвенції</t>
  </si>
  <si>
    <t>1</t>
  </si>
  <si>
    <t>2</t>
  </si>
  <si>
    <t>Додаток № 7</t>
  </si>
  <si>
    <t>Найменування місцевої/регіональної програм</t>
  </si>
  <si>
    <t>Дата та номер документа, яким затверджено місцеву/регіональну програму</t>
  </si>
  <si>
    <t>усього</t>
  </si>
  <si>
    <t>Програма інформаційної політики та зв'язків з громадськістю на 2021-2025 роки</t>
  </si>
  <si>
    <t>Програма "Відзначення державних та професійних свят, ювілейних та святкових дат, здійснення представницьких та інших заходів Тетіївської міської територіальної громади" на 2021-2025 роки</t>
  </si>
  <si>
    <t>Програма підтримки сім'ї та забезпечення прав дітей "Щаслива родина-успішна країна" на 2020-2022 роки</t>
  </si>
  <si>
    <t>0601142</t>
  </si>
  <si>
    <t>Інші  програми та заходи у сфері освіти</t>
  </si>
  <si>
    <t>Міська Програма "Шкільний автобус"  на 2021 - 2025 роки.</t>
  </si>
  <si>
    <t>Програма "Підтримки та розвитку молоді Тетіївської ОТГ на 2019-2022 роки "Молодь Тетіївщини"</t>
  </si>
  <si>
    <t>0217330</t>
  </si>
  <si>
    <t>7330</t>
  </si>
  <si>
    <t>0443</t>
  </si>
  <si>
    <t>Будівництво інших об'єктів комунальної власності</t>
  </si>
  <si>
    <t>Рішення сесії Тетіївської міської ради від 24.12.2020         № 34-02-VІІІ</t>
  </si>
  <si>
    <t>Програма збереження документів Трудового архіву, що не належить до Національного архівного фонду на 2021-2025 роки</t>
  </si>
  <si>
    <t>Програма забезпечення хворих на цукровий діабет препаратами інсуліну в Тетіївській громаді на 2021 рік</t>
  </si>
  <si>
    <t>Програма соціального захисту жителів Тетіївської міської територіальної громади «Турбота» на 2021-2025 роки.</t>
  </si>
  <si>
    <t>Рішення сесії Тетіївської міської ради від 19.11.2019         № 733-25-VІІ</t>
  </si>
  <si>
    <t>Рішення сесії Тетіївської міської ради від 12.09.2019         № 676-22-VІІ</t>
  </si>
  <si>
    <t>Рішення сесії Тетіївської міської ради від 21.12.2018         № 426-14-VІІ</t>
  </si>
  <si>
    <t>Програма "Власний дім" 2020-2025 роки</t>
  </si>
  <si>
    <t>Рішення сесії Тетіївської міської ради від 20.12.2019         № 764-26-VІІ</t>
  </si>
  <si>
    <t>Рішення сесії Тетіївської міської ради від 23.01.2020         № 796-27-VІІ</t>
  </si>
  <si>
    <t>Програма "Розвитку земельних відносин Тетіївської міської ради" на 2021-2025 роки</t>
  </si>
  <si>
    <t>Програма охорони навколишнього природного середовища населених пунктів Тетіївської міської ради на 2021-2025 роки</t>
  </si>
  <si>
    <t>Програма по розвитку благоустрою та інфраструктури Тетіївської територіальної громади на 2021 рік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</si>
  <si>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</si>
  <si>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</si>
  <si>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Кошти від продажу земельних ділянок несільськогосподар- 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</si>
  <si>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несільськогосподар- ського призначення до розмежувань земель державної та комунальної власності з розстроченням платежу</t>
  </si>
  <si>
    <t>Цільові фонди</t>
  </si>
  <si>
    <t>Цільові фонди, утворені Верховною Радою Автономної Республіки Крим, органами самоврядування та місцевими органами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</si>
  <si>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</si>
  <si>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</si>
  <si>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0100</t>
  </si>
  <si>
    <t>ДЕРЖАВНЕ УПРАВЛІННЯ</t>
  </si>
  <si>
    <t>0200</t>
  </si>
  <si>
    <t>ОХОРОНА ЗДОРОВ`Я</t>
  </si>
  <si>
    <t>0212152</t>
  </si>
  <si>
    <t>Інші програми та заходи у сфері охорони здоров’я</t>
  </si>
  <si>
    <t>2152</t>
  </si>
  <si>
    <t>0300</t>
  </si>
  <si>
    <t>СОЦІАЛЬНИЙ ЗАХИСТ ТА СОЦІАЛЬНЕ ЗАБЕЗПЕЧЕННЯ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</si>
  <si>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</si>
  <si>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</si>
  <si>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</si>
  <si>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</si>
  <si>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</si>
  <si>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</si>
  <si>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</si>
  <si>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</si>
  <si>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</si>
  <si>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6000</t>
  </si>
  <si>
    <t>ЖИТЛОВО-КОМУНАЛЬНЕ ГОСПОДАРСТВО</t>
  </si>
  <si>
    <t>7000</t>
  </si>
  <si>
    <t>ЕКОНОМІЧНА ДІЯЛЬНІСТЬ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</si>
  <si>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</si>
  <si>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</si>
  <si>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</si>
  <si>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0217369</t>
  </si>
  <si>
    <t>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</si>
  <si>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</si>
  <si>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</si>
  <si>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</si>
  <si>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</si>
  <si>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0217650</t>
  </si>
  <si>
    <t>7650</t>
  </si>
  <si>
    <t>Проведення експертної грошової оцінки земельної ділянки чи права на неї</t>
  </si>
  <si>
    <t>8000</t>
  </si>
  <si>
    <t>ІНША ДІЯЛЬНІСТЬ</t>
  </si>
  <si>
    <t>8130</t>
  </si>
  <si>
    <t>0218130</t>
  </si>
  <si>
    <t>0320</t>
  </si>
  <si>
    <t>Забезпечення діяльності місцевої пожежної охорони</t>
  </si>
  <si>
    <t>0218230</t>
  </si>
  <si>
    <t>8230</t>
  </si>
  <si>
    <t>Інші заходи громадського порядку та безпеки</t>
  </si>
  <si>
    <t>Відділ освіти Тетіївської міської ради</t>
  </si>
  <si>
    <t>1000</t>
  </si>
  <si>
    <t>ОСВІТА</t>
  </si>
  <si>
    <t>0611181</t>
  </si>
  <si>
    <t>0611182</t>
  </si>
  <si>
    <t>1181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</si>
  <si>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</si>
  <si>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</si>
  <si>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</si>
  <si>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</si>
  <si>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</si>
  <si>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</si>
  <si>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5000</t>
  </si>
  <si>
    <t>ФІЗИЧНА КУЛЬТУРА І СПОРТ</t>
  </si>
  <si>
    <t>Відділ культури, молоді та спорту Тетіївської міської ради</t>
  </si>
  <si>
    <t>3000</t>
  </si>
  <si>
    <t>4000</t>
  </si>
  <si>
    <t>КУЛЬТУРА І МИСТЕЦТВО</t>
  </si>
  <si>
    <t>Управління фінансів Тетіївської міської ради</t>
  </si>
  <si>
    <t>9000</t>
  </si>
  <si>
    <t>МІЖБЮДЖЕТНІ ТРАНСФЕРТИ</t>
  </si>
  <si>
    <t>БАЛАНС</t>
  </si>
  <si>
    <t>0617363</t>
  </si>
  <si>
    <t>Програма компенсації пільгових перевезень окремих категорій громадян на залізничному транспорті приміського сполучення на 2018-2022 роки</t>
  </si>
  <si>
    <t>Програма підтримки сім'ї та забезпечення прав дітей "Щаслива родина - успішна країна" на 2020-2022 роки</t>
  </si>
  <si>
    <t>Рішення сесії Тетіївської міської ради від 19.11.2019 №733-25-VII</t>
  </si>
  <si>
    <t>Рішення сесії Тетіївської міської ради від 15.02.2018 року № 60-02-VII</t>
  </si>
  <si>
    <t>Програма соціального захисту жителів Тетіївської міської територіальної громади "Турбота" на 2021-2025 роки</t>
  </si>
  <si>
    <t>Програма "Фінансової підтримки комунальних підприємств Тетіївської громади" на 2021-2022 роки</t>
  </si>
  <si>
    <t>Програма соціального захисту громадян, постраждалих внаслідок Чорнобильської катастрофи на 2021-2025 роки</t>
  </si>
  <si>
    <t>Рішення сесії Тетіївської міської ради від 23.03.2021 року № 167-04-VIII</t>
  </si>
  <si>
    <t>Програма соціальної підтримки учасників операції об'єднаних сил та антитерористичної операції, членів їх сімей, вшанування пам'яті загиблих на 2021-2025 роки</t>
  </si>
  <si>
    <t xml:space="preserve">Рішення сесії Тетіївської міської ради від 23.03.2021 року № 168-04-VIII </t>
  </si>
  <si>
    <t>Програма захисту населення і територій від надзвичайних ситуацій техногенного характеру в Тетіївській територіальній громаді на 2021-2025 роки</t>
  </si>
  <si>
    <t>Програма "Поліцейський офіцер громади"</t>
  </si>
  <si>
    <t>Рішення сесії Тетіївської міської ради від 27.04.2021 року № 205-05-VIII</t>
  </si>
  <si>
    <t>Програма співробітництва з організаціями Всеукраїнської асоціації органів місцевого самоврядування та іншими організаціями на 2020-2022 роки</t>
  </si>
  <si>
    <t>Секретар ради                                                                        Наталія  ІВАНЮТА</t>
  </si>
  <si>
    <t>Рішення сесії Тетіївської міської ради від 24.12.2020 № 34-02-VIII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</si>
  <si>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</si>
  <si>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</si>
  <si>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</si>
  <si>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</si>
  <si>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0460</t>
  </si>
  <si>
    <t>субвенції обл. б-ту</t>
  </si>
  <si>
    <t>із заг. Передача</t>
  </si>
  <si>
    <t>0611061</t>
  </si>
  <si>
    <t>1061</t>
  </si>
  <si>
    <t>Надання загальної середньої освіти закладами загальної середньої освіти ( залишок ос)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</si>
  <si>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</si>
  <si>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</si>
  <si>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</si>
  <si>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Субвенція з місцевого бюджету на співфінансування інвестиційних проектів</t>
  </si>
  <si>
    <t>3719750</t>
  </si>
  <si>
    <t>9750</t>
  </si>
  <si>
    <t>Програма підтримки заходів мобілізаційної підготовки на території Тетіївської міської територіальної громади у 2021-2025 роках</t>
  </si>
  <si>
    <t>Програма "Захисник Вітчизни на 2021-2025 роки"</t>
  </si>
  <si>
    <t>Міська програма "Шкільний автобус" на 2021-2025 роки</t>
  </si>
  <si>
    <t>Рішення сесії Тетіївської міської ради від 23.02.2021 № 137-02-VIII</t>
  </si>
  <si>
    <t>Програма "Обдарована дитина" на 2021-2025 роки</t>
  </si>
  <si>
    <t>Програма  "Обдарована дитина" на 2021-2025 роки</t>
  </si>
  <si>
    <t>Програма по забезпеченню культурного розвитку Тетіївської територіальної громади на 2019 - 2022 роки</t>
  </si>
  <si>
    <t>1015061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</si>
  <si>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</si>
  <si>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</si>
  <si>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Надходження від скидів забруднюючих речовин безпосередньо у водні об`єкти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</si>
  <si>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</si>
  <si>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Програма поводження з безпритульними тваринами на території населених пунктів Тетіївської міської ради на 2019-2022 роки</t>
  </si>
  <si>
    <t>Рішення сесії Тетіївської міської ради від 12.09.2019         № 688-22-VІІ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</si>
  <si>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</si>
  <si>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</si>
  <si>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</si>
  <si>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0640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</si>
  <si>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</si>
  <si>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</si>
  <si>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</si>
  <si>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0217390</t>
  </si>
  <si>
    <t>7390</t>
  </si>
  <si>
    <t>Розвиток мережі центрів надання адміністративних послуг</t>
  </si>
  <si>
    <t>0216017</t>
  </si>
  <si>
    <t>6017</t>
  </si>
  <si>
    <t>Інша діяльність, пов'язана з експлуатацією об'єктів житлово-комунального господарства</t>
  </si>
  <si>
    <t>Доходи бюджету Тетіївської міської територіальної громади на 2022 рік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</si>
  <si>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</si>
  <si>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</si>
  <si>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Рентна плата за користування надрами загальнодержавного значення</t>
  </si>
  <si>
    <t>Рентна плата за користування надрами місцевого значення</t>
  </si>
  <si>
    <t xml:space="preserve">Рентна плата за користування надрами для видобування корисних копалин місцевого значення </t>
  </si>
  <si>
    <t>Частина чистого прибутку (доходу) державних або комінальних унітарних підприємств та їх обєднань,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</si>
  <si>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державних або комінальних унітарних підприємств та їх обєднань, що вилучається до відповідного місцевого бюджету</t>
  </si>
  <si>
    <t>Державне мито, не віднесене до інших категорій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</si>
  <si>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</si>
  <si>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Фінансування  бюджету Тетіївської міської територіальної громади на 2022 рік</t>
  </si>
  <si>
    <t>Розподіл видатків бюджету Тетіївської міської територіальної громади на 2022 рік</t>
  </si>
  <si>
    <t>Надання спеціалізованої освіти мистецькими школами</t>
  </si>
  <si>
    <t>3719770</t>
  </si>
  <si>
    <t>9770</t>
  </si>
  <si>
    <t>Інші субвенції з місцевого бюджету</t>
  </si>
  <si>
    <t>Кредитування бюджету Тетіївської міської територіальної громади на 2022 рік</t>
  </si>
  <si>
    <t>Міжбюджетні трансферти бюджету Тетіївської міської територіальної громади на 2022 рік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</si>
  <si>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</si>
  <si>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</si>
  <si>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</si>
  <si>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</si>
  <si>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</si>
  <si>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пректу на кінець 2022 року, %</t>
  </si>
  <si>
    <t>Обсяги капітальних вкладень бюджету у розрізі інвестиційних проектів у 2022 році</t>
  </si>
  <si>
    <t>2022-2022</t>
  </si>
  <si>
    <t>Капітальний ремонт (заміна даху та покрівлі, заміна вікон та дверей, утеплення фасаду) "Кашперівський ліцей Тетіївської районнох ради Київської області" по вул. Київська, 9 в с. Кашперівка Тетіївського району Київської області</t>
  </si>
  <si>
    <t>Програма розвитку та підтримки комунального підприємства "Комунальне некомерційне підприємство "Тетіївський центр первинної медико-санітарної допомоги" Тетіївської міської ради" на 2022 -2024 роки</t>
  </si>
  <si>
    <t>Рішення сесії Тетіївської міської ради від 02.12.2021         № 504-12-VІІІ</t>
  </si>
  <si>
    <t>Програма фінансової підтримки Комунального некомерційного підприємства "Тетіївська центральна лікарня" Тетіївської міської ради на 2022 - 2024 роки</t>
  </si>
  <si>
    <t>Рішення сесії Тетіївської міської ради від 02.12.2021        № 505-12-VІІІ</t>
  </si>
  <si>
    <t>Програма надання одноразової допомоги дітям-сиротам і дітям, позбавленим батьківського піклування, яким у 2022-2024 роках виповнюється 18 років</t>
  </si>
  <si>
    <t>Рішення сесії Тетіївської міської ради від 02.12.2021         № 507-12-VІІІ</t>
  </si>
  <si>
    <t>Програма "Поліцейський офіцер громади" на 2021 - 2025 роки</t>
  </si>
  <si>
    <t>Розподіл витрат бюджету Тетіївської міської територіальної громади на реалізацію місцевих/регіональних програм у 2022 році</t>
  </si>
  <si>
    <t>до  проекту рішення сесії Тетіївської міської ради</t>
  </si>
  <si>
    <t>"Про бюджет Тетіївської міської територіальної громади на 2022 рік" від 21.12.2021.№ --VIII</t>
  </si>
  <si>
    <t>Місцеві податки та збори, що сплачуються (перераховуються) згідно з Податковим кодексом України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</si>
</sst>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\ &quot;грн.&quot;_-;\-* #,##0\ &quot;грн.&quot;_-;_-* &quot;-&quot;\ &quot;грн.&quot;_-;_-@_-"/>
    <numFmt numFmtId="185" formatCode="_-* #,##0.00\ _г_р_н_._-;\-* #,##0.00\ _г_р_н_._-;_-* &quot;-&quot;??\ _г_р_н_._-;_-@_-"/>
    <numFmt numFmtId="186" formatCode="_-* #,##0.00\ &quot;грн.&quot;_-;\-* #,##0.00\ &quot;грн.&quot;_-;_-* &quot;-&quot;??\ &quot;грн.&quot;_-;_-@_-"/>
    <numFmt numFmtId="187" formatCode="_-* #,##0\ _г_р_н_._-;\-* #,##0\ _г_р_н_._-;_-* &quot;-&quot;\ _г_р_н_._-;_-@_-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85">
    <font>
      <sz val="10"/>
      <name val="Arial Cyr"/>
      <family val="2"/>
    </font>
    <font>
      <sz val="10"/>
      <color indexed="8"/>
      <name val="Calibri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3.5"/>
      <name val="Times New Roman"/>
      <family val="1"/>
    </font>
    <font>
      <b/>
      <sz val="14"/>
      <name val="Arial Cyr"/>
      <family val="2"/>
    </font>
    <font>
      <b/>
      <i/>
      <sz val="18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6"/>
      <color indexed="10"/>
      <name val="Times New Roman"/>
      <family val="1"/>
    </font>
    <font>
      <sz val="18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3"/>
      <name val="Arial Cyr"/>
      <family val="2"/>
    </font>
    <font>
      <sz val="16"/>
      <name val="Arial Cyr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3"/>
      <color indexed="9"/>
      <name val="Times New Roman"/>
      <family val="1"/>
    </font>
    <font>
      <sz val="20"/>
      <name val="Times New Roman"/>
      <family val="1"/>
    </font>
    <font>
      <b/>
      <sz val="16"/>
      <color indexed="8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3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35" fillId="0" borderId="0">
      <alignment vertical="top"/>
      <protection/>
    </xf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188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88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1" fontId="4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shrinkToFit="1"/>
    </xf>
    <xf numFmtId="3" fontId="7" fillId="0" borderId="0" xfId="0" applyNumberFormat="1" applyFont="1" applyBorder="1" applyAlignment="1">
      <alignment shrinkToFit="1"/>
    </xf>
    <xf numFmtId="3" fontId="1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shrinkToFi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" fontId="83" fillId="33" borderId="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89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189" fontId="2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189" fontId="2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89" fontId="9" fillId="0" borderId="0" xfId="0" applyNumberFormat="1" applyFont="1" applyBorder="1" applyAlignment="1">
      <alignment/>
    </xf>
    <xf numFmtId="0" fontId="9" fillId="33" borderId="0" xfId="0" applyFont="1" applyFill="1" applyAlignment="1">
      <alignment/>
    </xf>
    <xf numFmtId="0" fontId="28" fillId="0" borderId="0" xfId="0" applyFont="1" applyAlignment="1">
      <alignment/>
    </xf>
    <xf numFmtId="189" fontId="26" fillId="0" borderId="10" xfId="0" applyNumberFormat="1" applyFont="1" applyFill="1" applyBorder="1" applyAlignment="1">
      <alignment horizontal="center" vertical="center" wrapText="1"/>
    </xf>
    <xf numFmtId="189" fontId="9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9" fillId="0" borderId="0" xfId="0" applyFont="1" applyAlignment="1">
      <alignment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Alignment="1">
      <alignment vertical="center"/>
    </xf>
    <xf numFmtId="0" fontId="24" fillId="34" borderId="0" xfId="0" applyFont="1" applyFill="1" applyAlignment="1">
      <alignment vertical="center"/>
    </xf>
    <xf numFmtId="0" fontId="24" fillId="35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5" fillId="0" borderId="0" xfId="0" applyFont="1" applyAlignment="1">
      <alignment/>
    </xf>
    <xf numFmtId="0" fontId="30" fillId="0" borderId="0" xfId="0" applyFont="1" applyAlignment="1">
      <alignment/>
    </xf>
    <xf numFmtId="49" fontId="2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vertical="center" shrinkToFit="1"/>
    </xf>
    <xf numFmtId="49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4" fontId="5" fillId="35" borderId="10" xfId="0" applyNumberFormat="1" applyFont="1" applyFill="1" applyBorder="1" applyAlignment="1">
      <alignment vertical="center" shrinkToFit="1"/>
    </xf>
    <xf numFmtId="4" fontId="7" fillId="36" borderId="10" xfId="0" applyNumberFormat="1" applyFont="1" applyFill="1" applyBorder="1" applyAlignment="1">
      <alignment vertical="center" shrinkToFit="1"/>
    </xf>
    <xf numFmtId="4" fontId="7" fillId="0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7" fillId="33" borderId="10" xfId="0" applyNumberFormat="1" applyFont="1" applyFill="1" applyBorder="1" applyAlignment="1">
      <alignment horizontal="center" vertical="center"/>
    </xf>
    <xf numFmtId="4" fontId="7" fillId="37" borderId="10" xfId="0" applyNumberFormat="1" applyFont="1" applyFill="1" applyBorder="1" applyAlignment="1">
      <alignment vertical="center" shrinkToFit="1"/>
    </xf>
    <xf numFmtId="4" fontId="7" fillId="33" borderId="10" xfId="0" applyNumberFormat="1" applyFont="1" applyFill="1" applyBorder="1" applyAlignment="1">
      <alignment vertical="center" shrinkToFit="1"/>
    </xf>
    <xf numFmtId="4" fontId="5" fillId="33" borderId="10" xfId="0" applyNumberFormat="1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shrinkToFit="1"/>
    </xf>
    <xf numFmtId="0" fontId="15" fillId="0" borderId="0" xfId="0" applyFont="1" applyAlignment="1">
      <alignment/>
    </xf>
    <xf numFmtId="4" fontId="7" fillId="38" borderId="10" xfId="0" applyNumberFormat="1" applyFont="1" applyFill="1" applyBorder="1" applyAlignment="1">
      <alignment vertical="center" shrinkToFit="1"/>
    </xf>
    <xf numFmtId="4" fontId="5" fillId="37" borderId="10" xfId="0" applyNumberFormat="1" applyFont="1" applyFill="1" applyBorder="1" applyAlignment="1">
      <alignment vertical="center" shrinkToFit="1"/>
    </xf>
    <xf numFmtId="49" fontId="8" fillId="38" borderId="10" xfId="0" applyNumberFormat="1" applyFont="1" applyFill="1" applyBorder="1" applyAlignment="1">
      <alignment horizontal="center" vertical="center"/>
    </xf>
    <xf numFmtId="4" fontId="5" fillId="38" borderId="10" xfId="0" applyNumberFormat="1" applyFont="1" applyFill="1" applyBorder="1" applyAlignment="1">
      <alignment vertical="center" shrinkToFit="1"/>
    </xf>
    <xf numFmtId="49" fontId="32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 wrapText="1"/>
    </xf>
    <xf numFmtId="1" fontId="30" fillId="0" borderId="0" xfId="0" applyNumberFormat="1" applyFont="1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6" fillId="38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38" borderId="1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6" fillId="38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" fontId="4" fillId="38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left" vertical="center"/>
    </xf>
    <xf numFmtId="1" fontId="9" fillId="0" borderId="0" xfId="0" applyNumberFormat="1" applyFont="1" applyAlignment="1">
      <alignment/>
    </xf>
    <xf numFmtId="188" fontId="9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" fontId="6" fillId="38" borderId="10" xfId="0" applyNumberFormat="1" applyFont="1" applyFill="1" applyBorder="1" applyAlignment="1">
      <alignment vertical="center" wrapText="1"/>
    </xf>
    <xf numFmtId="49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 wrapText="1"/>
    </xf>
    <xf numFmtId="4" fontId="5" fillId="7" borderId="10" xfId="0" applyNumberFormat="1" applyFont="1" applyFill="1" applyBorder="1" applyAlignment="1">
      <alignment vertical="center" shrinkToFit="1"/>
    </xf>
    <xf numFmtId="49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 wrapText="1"/>
    </xf>
    <xf numFmtId="4" fontId="5" fillId="7" borderId="10" xfId="0" applyNumberFormat="1" applyFont="1" applyFill="1" applyBorder="1" applyAlignment="1">
      <alignment vertical="center" shrinkToFit="1"/>
    </xf>
    <xf numFmtId="0" fontId="24" fillId="7" borderId="0" xfId="0" applyFont="1" applyFill="1" applyAlignment="1">
      <alignment vertical="center"/>
    </xf>
    <xf numFmtId="0" fontId="38" fillId="7" borderId="10" xfId="0" applyFont="1" applyFill="1" applyBorder="1" applyAlignment="1">
      <alignment horizontal="left" vertical="center" wrapText="1"/>
    </xf>
    <xf numFmtId="0" fontId="24" fillId="7" borderId="0" xfId="0" applyFont="1" applyFill="1" applyAlignment="1">
      <alignment vertical="center"/>
    </xf>
    <xf numFmtId="49" fontId="6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0" fontId="16" fillId="0" borderId="10" xfId="0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0" fontId="16" fillId="0" borderId="0" xfId="0" applyFont="1" applyBorder="1" applyAlignment="1">
      <alignment vertical="center"/>
    </xf>
    <xf numFmtId="0" fontId="17" fillId="0" borderId="10" xfId="0" applyFont="1" applyBorder="1" applyAlignment="1">
      <alignment horizontal="right" wrapText="1"/>
    </xf>
    <xf numFmtId="1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wrapText="1"/>
    </xf>
    <xf numFmtId="188" fontId="16" fillId="0" borderId="10" xfId="0" applyNumberFormat="1" applyFont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49" fontId="17" fillId="0" borderId="10" xfId="0" applyNumberFormat="1" applyFont="1" applyBorder="1" applyAlignment="1">
      <alignment horizontal="center" wrapText="1"/>
    </xf>
    <xf numFmtId="188" fontId="17" fillId="0" borderId="10" xfId="0" applyNumberFormat="1" applyFont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/>
    </xf>
    <xf numFmtId="188" fontId="16" fillId="0" borderId="10" xfId="0" applyNumberFormat="1" applyFont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49" fontId="16" fillId="33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1" fontId="17" fillId="0" borderId="10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188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40" fillId="0" borderId="12" xfId="0" applyFont="1" applyBorder="1" applyAlignment="1" applyProtection="1">
      <alignment horizontal="left" wrapText="1"/>
      <protection/>
    </xf>
    <xf numFmtId="4" fontId="16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vertical="center"/>
    </xf>
    <xf numFmtId="49" fontId="16" fillId="10" borderId="10" xfId="0" applyNumberFormat="1" applyFont="1" applyFill="1" applyBorder="1" applyAlignment="1">
      <alignment horizontal="center" wrapText="1"/>
    </xf>
    <xf numFmtId="0" fontId="16" fillId="10" borderId="10" xfId="0" applyFont="1" applyFill="1" applyBorder="1" applyAlignment="1">
      <alignment horizontal="center" wrapText="1"/>
    </xf>
    <xf numFmtId="188" fontId="16" fillId="10" borderId="10" xfId="0" applyNumberFormat="1" applyFont="1" applyFill="1" applyBorder="1" applyAlignment="1">
      <alignment horizontal="center" wrapText="1"/>
    </xf>
    <xf numFmtId="0" fontId="16" fillId="10" borderId="10" xfId="0" applyFont="1" applyFill="1" applyBorder="1" applyAlignment="1">
      <alignment horizontal="left" vertical="center" wrapText="1"/>
    </xf>
    <xf numFmtId="0" fontId="16" fillId="10" borderId="10" xfId="0" applyFont="1" applyFill="1" applyBorder="1" applyAlignment="1">
      <alignment horizontal="right" wrapText="1"/>
    </xf>
    <xf numFmtId="4" fontId="16" fillId="10" borderId="10" xfId="0" applyNumberFormat="1" applyFont="1" applyFill="1" applyBorder="1" applyAlignment="1">
      <alignment horizontal="right" wrapText="1"/>
    </xf>
    <xf numFmtId="1" fontId="16" fillId="10" borderId="10" xfId="0" applyNumberFormat="1" applyFont="1" applyFill="1" applyBorder="1" applyAlignment="1">
      <alignment horizontal="right" wrapText="1"/>
    </xf>
    <xf numFmtId="49" fontId="16" fillId="10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>
      <alignment horizontal="center" wrapText="1"/>
    </xf>
    <xf numFmtId="0" fontId="16" fillId="7" borderId="10" xfId="0" applyFont="1" applyFill="1" applyBorder="1" applyAlignment="1">
      <alignment horizontal="center" wrapText="1"/>
    </xf>
    <xf numFmtId="188" fontId="16" fillId="7" borderId="10" xfId="0" applyNumberFormat="1" applyFont="1" applyFill="1" applyBorder="1" applyAlignment="1">
      <alignment horizontal="left" wrapText="1"/>
    </xf>
    <xf numFmtId="0" fontId="16" fillId="7" borderId="10" xfId="0" applyFont="1" applyFill="1" applyBorder="1" applyAlignment="1">
      <alignment horizontal="left" vertical="center" wrapText="1"/>
    </xf>
    <xf numFmtId="0" fontId="16" fillId="7" borderId="10" xfId="0" applyFont="1" applyFill="1" applyBorder="1" applyAlignment="1">
      <alignment horizontal="right" wrapText="1"/>
    </xf>
    <xf numFmtId="4" fontId="16" fillId="7" borderId="10" xfId="0" applyNumberFormat="1" applyFont="1" applyFill="1" applyBorder="1" applyAlignment="1">
      <alignment horizontal="right" wrapText="1"/>
    </xf>
    <xf numFmtId="1" fontId="16" fillId="7" borderId="10" xfId="0" applyNumberFormat="1" applyFont="1" applyFill="1" applyBorder="1" applyAlignment="1">
      <alignment horizontal="right" wrapText="1"/>
    </xf>
    <xf numFmtId="0" fontId="16" fillId="7" borderId="10" xfId="0" applyFont="1" applyFill="1" applyBorder="1" applyAlignment="1">
      <alignment horizontal="left" wrapText="1"/>
    </xf>
    <xf numFmtId="49" fontId="17" fillId="10" borderId="10" xfId="0" applyNumberFormat="1" applyFont="1" applyFill="1" applyBorder="1" applyAlignment="1">
      <alignment horizontal="center" wrapText="1"/>
    </xf>
    <xf numFmtId="4" fontId="17" fillId="10" borderId="10" xfId="0" applyNumberFormat="1" applyFont="1" applyFill="1" applyBorder="1" applyAlignment="1">
      <alignment horizontal="right" wrapText="1"/>
    </xf>
    <xf numFmtId="1" fontId="17" fillId="10" borderId="10" xfId="0" applyNumberFormat="1" applyFont="1" applyFill="1" applyBorder="1" applyAlignment="1">
      <alignment horizontal="right" wrapText="1"/>
    </xf>
    <xf numFmtId="4" fontId="17" fillId="33" borderId="10" xfId="0" applyNumberFormat="1" applyFont="1" applyFill="1" applyBorder="1" applyAlignment="1">
      <alignment horizontal="right" wrapText="1"/>
    </xf>
    <xf numFmtId="4" fontId="16" fillId="33" borderId="10" xfId="0" applyNumberFormat="1" applyFont="1" applyFill="1" applyBorder="1" applyAlignment="1">
      <alignment horizontal="right" wrapText="1"/>
    </xf>
    <xf numFmtId="1" fontId="17" fillId="33" borderId="10" xfId="0" applyNumberFormat="1" applyFont="1" applyFill="1" applyBorder="1" applyAlignment="1">
      <alignment horizontal="right" wrapText="1"/>
    </xf>
    <xf numFmtId="1" fontId="16" fillId="33" borderId="10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vertical="center"/>
    </xf>
    <xf numFmtId="49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right" wrapText="1"/>
    </xf>
    <xf numFmtId="1" fontId="16" fillId="0" borderId="10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vertical="center" wrapText="1"/>
    </xf>
    <xf numFmtId="4" fontId="12" fillId="33" borderId="14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/>
    </xf>
    <xf numFmtId="0" fontId="5" fillId="33" borderId="14" xfId="0" applyFont="1" applyFill="1" applyBorder="1" applyAlignment="1">
      <alignment vertical="center" wrapText="1"/>
    </xf>
    <xf numFmtId="4" fontId="5" fillId="33" borderId="14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/>
    </xf>
    <xf numFmtId="4" fontId="7" fillId="33" borderId="14" xfId="0" applyNumberFormat="1" applyFont="1" applyFill="1" applyBorder="1" applyAlignment="1">
      <alignment horizontal="right" vertical="center" shrinkToFit="1"/>
    </xf>
    <xf numFmtId="0" fontId="5" fillId="33" borderId="15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right" vertical="center" shrinkToFit="1"/>
    </xf>
    <xf numFmtId="0" fontId="5" fillId="33" borderId="14" xfId="0" applyFont="1" applyFill="1" applyBorder="1" applyAlignment="1">
      <alignment horizontal="left" vertical="center" wrapText="1"/>
    </xf>
    <xf numFmtId="4" fontId="5" fillId="33" borderId="14" xfId="0" applyNumberFormat="1" applyFont="1" applyFill="1" applyBorder="1" applyAlignment="1">
      <alignment horizontal="right" vertical="center" shrinkToFit="1"/>
    </xf>
    <xf numFmtId="0" fontId="8" fillId="33" borderId="14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49" fontId="84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textRotation="180"/>
    </xf>
    <xf numFmtId="0" fontId="16" fillId="0" borderId="0" xfId="0" applyFont="1" applyBorder="1" applyAlignment="1">
      <alignment vertical="center" textRotation="180"/>
    </xf>
    <xf numFmtId="0" fontId="18" fillId="0" borderId="0" xfId="0" applyFont="1" applyBorder="1" applyAlignment="1">
      <alignment textRotation="75" wrapText="1" shrinkToFit="1"/>
    </xf>
    <xf numFmtId="0" fontId="42" fillId="0" borderId="0" xfId="0" applyFont="1" applyAlignment="1">
      <alignment textRotation="75" wrapText="1" shrinkToFit="1"/>
    </xf>
    <xf numFmtId="4" fontId="6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textRotation="180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textRotation="90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textRotation="90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textRotation="90"/>
    </xf>
    <xf numFmtId="0" fontId="17" fillId="0" borderId="0" xfId="0" applyFont="1" applyBorder="1" applyAlignment="1">
      <alignment shrinkToFit="1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 shrinkToFit="1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10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horizontal="center" vertical="center"/>
    </xf>
    <xf numFmtId="188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88" fontId="2" fillId="33" borderId="0" xfId="0" applyNumberFormat="1" applyFont="1" applyFill="1" applyBorder="1" applyAlignment="1">
      <alignment/>
    </xf>
    <xf numFmtId="188" fontId="7" fillId="33" borderId="0" xfId="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shrinkToFit="1"/>
    </xf>
    <xf numFmtId="4" fontId="5" fillId="33" borderId="0" xfId="0" applyNumberFormat="1" applyFont="1" applyFill="1" applyBorder="1" applyAlignment="1">
      <alignment horizontal="right" vertical="center" shrinkToFit="1"/>
    </xf>
    <xf numFmtId="0" fontId="6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89" fontId="5" fillId="33" borderId="10" xfId="49" applyNumberFormat="1" applyFont="1" applyFill="1" applyBorder="1" applyAlignment="1">
      <alignment horizontal="left" vertical="center" wrapText="1"/>
      <protection/>
    </xf>
    <xf numFmtId="189" fontId="7" fillId="33" borderId="10" xfId="49" applyNumberFormat="1" applyFont="1" applyFill="1" applyBorder="1" applyAlignment="1">
      <alignment horizontal="left" vertical="center" wrapText="1"/>
      <protection/>
    </xf>
    <xf numFmtId="0" fontId="5" fillId="33" borderId="16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right" vertical="center"/>
    </xf>
    <xf numFmtId="49" fontId="7" fillId="33" borderId="0" xfId="0" applyNumberFormat="1" applyFont="1" applyFill="1" applyAlignment="1">
      <alignment horizontal="right" vertical="center"/>
    </xf>
    <xf numFmtId="0" fontId="4" fillId="33" borderId="0" xfId="0" applyFont="1" applyFill="1" applyAlignment="1">
      <alignment horizontal="right"/>
    </xf>
    <xf numFmtId="188" fontId="7" fillId="33" borderId="0" xfId="0" applyNumberFormat="1" applyFont="1" applyFill="1" applyAlignment="1">
      <alignment horizontal="right"/>
    </xf>
    <xf numFmtId="188" fontId="7" fillId="33" borderId="0" xfId="0" applyNumberFormat="1" applyFont="1" applyFill="1" applyAlignment="1">
      <alignment/>
    </xf>
    <xf numFmtId="49" fontId="5" fillId="6" borderId="10" xfId="0" applyNumberFormat="1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right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left" vertical="center"/>
    </xf>
    <xf numFmtId="0" fontId="8" fillId="6" borderId="14" xfId="0" applyFont="1" applyFill="1" applyBorder="1" applyAlignment="1">
      <alignment horizontal="right" vertical="center"/>
    </xf>
    <xf numFmtId="4" fontId="5" fillId="6" borderId="14" xfId="0" applyNumberFormat="1" applyFont="1" applyFill="1" applyBorder="1" applyAlignment="1">
      <alignment horizontal="right" vertical="center" shrinkToFit="1"/>
    </xf>
    <xf numFmtId="0" fontId="5" fillId="6" borderId="0" xfId="0" applyFont="1" applyFill="1" applyAlignment="1">
      <alignment/>
    </xf>
    <xf numFmtId="49" fontId="5" fillId="6" borderId="10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0" fontId="8" fillId="6" borderId="14" xfId="0" applyFont="1" applyFill="1" applyBorder="1" applyAlignment="1">
      <alignment horizontal="center" vertical="center" wrapText="1"/>
    </xf>
    <xf numFmtId="4" fontId="5" fillId="6" borderId="14" xfId="0" applyNumberFormat="1" applyFont="1" applyFill="1" applyBorder="1" applyAlignment="1">
      <alignment horizontal="right" vertical="center" shrinkToFit="1"/>
    </xf>
    <xf numFmtId="0" fontId="5" fillId="7" borderId="14" xfId="0" applyFont="1" applyFill="1" applyBorder="1" applyAlignment="1">
      <alignment horizontal="left" vertical="center"/>
    </xf>
    <xf numFmtId="0" fontId="8" fillId="7" borderId="14" xfId="0" applyFont="1" applyFill="1" applyBorder="1" applyAlignment="1">
      <alignment horizontal="right" vertical="center"/>
    </xf>
    <xf numFmtId="4" fontId="5" fillId="7" borderId="14" xfId="0" applyNumberFormat="1" applyFont="1" applyFill="1" applyBorder="1" applyAlignment="1">
      <alignment horizontal="right" vertical="center" shrinkToFit="1"/>
    </xf>
    <xf numFmtId="0" fontId="5" fillId="7" borderId="0" xfId="0" applyFont="1" applyFill="1" applyAlignment="1">
      <alignment/>
    </xf>
    <xf numFmtId="0" fontId="5" fillId="7" borderId="14" xfId="0" applyFont="1" applyFill="1" applyBorder="1" applyAlignment="1">
      <alignment vertical="center" wrapText="1"/>
    </xf>
    <xf numFmtId="0" fontId="8" fillId="7" borderId="14" xfId="0" applyFont="1" applyFill="1" applyBorder="1" applyAlignment="1">
      <alignment horizontal="center" vertical="center" wrapText="1"/>
    </xf>
    <xf numFmtId="4" fontId="5" fillId="7" borderId="14" xfId="0" applyNumberFormat="1" applyFont="1" applyFill="1" applyBorder="1" applyAlignment="1">
      <alignment horizontal="right" vertical="center" shrinkToFit="1"/>
    </xf>
    <xf numFmtId="0" fontId="6" fillId="7" borderId="0" xfId="0" applyFont="1" applyFill="1" applyAlignment="1">
      <alignment/>
    </xf>
    <xf numFmtId="0" fontId="5" fillId="7" borderId="1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vertical="center" wrapText="1"/>
    </xf>
    <xf numFmtId="0" fontId="8" fillId="7" borderId="14" xfId="0" applyFont="1" applyFill="1" applyBorder="1" applyAlignment="1">
      <alignment horizontal="center" vertical="center" wrapText="1"/>
    </xf>
    <xf numFmtId="189" fontId="5" fillId="7" borderId="16" xfId="49" applyNumberFormat="1" applyFont="1" applyFill="1" applyBorder="1" applyAlignment="1">
      <alignment horizontal="left" vertical="center" wrapText="1"/>
      <protection/>
    </xf>
    <xf numFmtId="0" fontId="17" fillId="33" borderId="0" xfId="0" applyFont="1" applyFill="1" applyBorder="1" applyAlignment="1">
      <alignment/>
    </xf>
    <xf numFmtId="0" fontId="20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2" fontId="17" fillId="39" borderId="0" xfId="0" applyNumberFormat="1" applyFont="1" applyFill="1" applyBorder="1" applyAlignment="1">
      <alignment/>
    </xf>
    <xf numFmtId="49" fontId="1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left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3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18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188" fontId="3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shrinkToFit="1"/>
    </xf>
    <xf numFmtId="0" fontId="9" fillId="40" borderId="0" xfId="0" applyFont="1" applyFill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Fill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1" fontId="23" fillId="0" borderId="15" xfId="0" applyNumberFormat="1" applyFont="1" applyBorder="1" applyAlignment="1">
      <alignment horizontal="center"/>
    </xf>
    <xf numFmtId="1" fontId="23" fillId="0" borderId="18" xfId="0" applyNumberFormat="1" applyFont="1" applyBorder="1" applyAlignment="1">
      <alignment horizontal="center"/>
    </xf>
    <xf numFmtId="1" fontId="23" fillId="0" borderId="17" xfId="0" applyNumberFormat="1" applyFont="1" applyBorder="1" applyAlignment="1">
      <alignment horizontal="center"/>
    </xf>
    <xf numFmtId="0" fontId="18" fillId="0" borderId="0" xfId="0" applyFont="1" applyBorder="1" applyAlignment="1">
      <alignment textRotation="75" wrapText="1" shrinkToFit="1"/>
    </xf>
    <xf numFmtId="0" fontId="42" fillId="0" borderId="0" xfId="0" applyFont="1" applyAlignment="1">
      <alignment textRotation="75" wrapText="1" shrinkToFit="1"/>
    </xf>
    <xf numFmtId="0" fontId="1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shrinkToFit="1"/>
    </xf>
    <xf numFmtId="0" fontId="7" fillId="33" borderId="0" xfId="0" applyFont="1" applyFill="1" applyAlignment="1">
      <alignment horizontal="center"/>
    </xf>
    <xf numFmtId="188" fontId="7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7" fillId="33" borderId="0" xfId="0" applyFont="1" applyFill="1" applyAlignment="1">
      <alignment horizontal="center" shrinkToFit="1"/>
    </xf>
    <xf numFmtId="0" fontId="0" fillId="33" borderId="0" xfId="0" applyFill="1" applyAlignment="1">
      <alignment horizontal="center" shrinkToFit="1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8\&#1056;&#1110;&#1096;&#1077;&#1085;&#1085;&#1103;%20&#1079;&#1084;&#1110;&#1085;&#1080;2018\1127.11.18%20-%20&#1082;&#1086;&#1087;&#1080;&#1103;\&#1044;&#1086;&#1076;&#1072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"/>
      <sheetName val="Додаток 2"/>
      <sheetName val="Додаток 3"/>
      <sheetName val="Додаток4"/>
      <sheetName val="Додаток5"/>
      <sheetName val="Додаток 6"/>
      <sheetName val="Додаток7"/>
    </sheetNames>
    <sheetDataSet>
      <sheetData sheetId="0">
        <row r="73">
          <cell r="F73">
            <v>503525</v>
          </cell>
        </row>
      </sheetData>
      <sheetData sheetId="1">
        <row r="12">
          <cell r="F12">
            <v>4023019</v>
          </cell>
        </row>
      </sheetData>
      <sheetData sheetId="2">
        <row r="120">
          <cell r="O120">
            <v>4526544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4"/>
  <sheetViews>
    <sheetView workbookViewId="0" topLeftCell="A1">
      <selection activeCell="B11" sqref="B11:B13"/>
    </sheetView>
  </sheetViews>
  <sheetFormatPr defaultColWidth="9.00390625" defaultRowHeight="12.75"/>
  <cols>
    <col min="1" max="1" width="14.375" style="26" customWidth="1"/>
    <col min="2" max="2" width="58.125" style="101" customWidth="1"/>
    <col min="3" max="3" width="18.75390625" style="101" customWidth="1"/>
    <col min="4" max="4" width="17.125" style="9" customWidth="1"/>
    <col min="5" max="5" width="16.125" style="9" customWidth="1"/>
    <col min="6" max="6" width="16.00390625" style="9" customWidth="1"/>
    <col min="7" max="7" width="9.125" style="9" bestFit="1" customWidth="1"/>
    <col min="8" max="16384" width="9.125" style="9" customWidth="1"/>
  </cols>
  <sheetData>
    <row r="1" spans="2:6" ht="15">
      <c r="B1" s="9"/>
      <c r="C1" s="9"/>
      <c r="D1" s="410" t="s">
        <v>0</v>
      </c>
      <c r="E1" s="410"/>
      <c r="F1" s="410"/>
    </row>
    <row r="2" spans="2:6" ht="15">
      <c r="B2" s="9"/>
      <c r="C2" s="9"/>
      <c r="D2" s="410" t="s">
        <v>530</v>
      </c>
      <c r="E2" s="410"/>
      <c r="F2" s="410"/>
    </row>
    <row r="3" spans="2:6" ht="27" customHeight="1">
      <c r="B3" s="9"/>
      <c r="C3" s="55"/>
      <c r="D3" s="411" t="s">
        <v>531</v>
      </c>
      <c r="E3" s="411"/>
      <c r="F3" s="411"/>
    </row>
    <row r="4" spans="2:6" ht="15">
      <c r="B4" s="9"/>
      <c r="C4" s="412"/>
      <c r="D4" s="414"/>
      <c r="E4" s="414"/>
      <c r="F4" s="414"/>
    </row>
    <row r="5" spans="2:6" ht="15">
      <c r="B5" s="9"/>
      <c r="C5" s="412"/>
      <c r="D5" s="412"/>
      <c r="E5" s="412"/>
      <c r="F5" s="412"/>
    </row>
    <row r="6" ht="12.75">
      <c r="F6" s="101"/>
    </row>
    <row r="7" spans="1:6" ht="20.25">
      <c r="A7" s="522" t="s">
        <v>495</v>
      </c>
      <c r="B7" s="523"/>
      <c r="C7" s="523"/>
      <c r="D7" s="523"/>
      <c r="E7" s="523"/>
      <c r="F7" s="523"/>
    </row>
    <row r="8" spans="1:6" ht="17.25" customHeight="1">
      <c r="A8" s="58">
        <v>10508000000</v>
      </c>
      <c r="B8" s="8"/>
      <c r="C8" s="8"/>
      <c r="D8" s="8"/>
      <c r="E8" s="8"/>
      <c r="F8" s="8"/>
    </row>
    <row r="9" spans="1:6" ht="17.25" customHeight="1">
      <c r="A9" s="26" t="s">
        <v>1</v>
      </c>
      <c r="B9" s="54"/>
      <c r="C9" s="8"/>
      <c r="D9" s="8"/>
      <c r="E9" s="8"/>
      <c r="F9" s="8"/>
    </row>
    <row r="10" ht="21" customHeight="1">
      <c r="F10" s="13" t="s">
        <v>2</v>
      </c>
    </row>
    <row r="11" spans="1:11" s="2" customFormat="1" ht="12.75" customHeight="1">
      <c r="A11" s="404" t="s">
        <v>3</v>
      </c>
      <c r="B11" s="404" t="s">
        <v>4</v>
      </c>
      <c r="C11" s="409" t="s">
        <v>5</v>
      </c>
      <c r="D11" s="404" t="s">
        <v>6</v>
      </c>
      <c r="E11" s="404" t="s">
        <v>7</v>
      </c>
      <c r="F11" s="404"/>
      <c r="G11" s="151"/>
      <c r="H11" s="151"/>
      <c r="I11" s="151"/>
      <c r="J11" s="151"/>
      <c r="K11" s="151"/>
    </row>
    <row r="12" spans="1:11" s="2" customFormat="1" ht="12.75" customHeight="1">
      <c r="A12" s="404"/>
      <c r="B12" s="404"/>
      <c r="C12" s="409"/>
      <c r="D12" s="404"/>
      <c r="E12" s="404" t="s">
        <v>8</v>
      </c>
      <c r="F12" s="404" t="s">
        <v>9</v>
      </c>
      <c r="G12" s="151"/>
      <c r="H12" s="151"/>
      <c r="I12" s="151"/>
      <c r="J12" s="151"/>
      <c r="K12" s="151"/>
    </row>
    <row r="13" spans="1:11" s="2" customFormat="1" ht="15">
      <c r="A13" s="404"/>
      <c r="B13" s="404"/>
      <c r="C13" s="409"/>
      <c r="D13" s="404"/>
      <c r="E13" s="404"/>
      <c r="F13" s="404"/>
      <c r="G13" s="151"/>
      <c r="H13" s="151"/>
      <c r="I13" s="151"/>
      <c r="J13" s="151"/>
      <c r="K13" s="151"/>
    </row>
    <row r="14" spans="1:11" s="150" customFormat="1" ht="14.25">
      <c r="A14" s="152">
        <v>1</v>
      </c>
      <c r="B14" s="152">
        <v>2</v>
      </c>
      <c r="C14" s="153">
        <v>3</v>
      </c>
      <c r="D14" s="152">
        <v>4</v>
      </c>
      <c r="E14" s="152">
        <v>5</v>
      </c>
      <c r="F14" s="152">
        <v>6</v>
      </c>
      <c r="G14" s="154"/>
      <c r="H14" s="154"/>
      <c r="I14" s="154"/>
      <c r="J14" s="154"/>
      <c r="K14" s="154"/>
    </row>
    <row r="15" spans="1:6" ht="15.75">
      <c r="A15" s="63">
        <v>10000000</v>
      </c>
      <c r="B15" s="144" t="s">
        <v>10</v>
      </c>
      <c r="C15" s="155">
        <f aca="true" t="shared" si="0" ref="C15:C26">SUM(D15:E15)</f>
        <v>169496550</v>
      </c>
      <c r="D15" s="64">
        <f>D16+D24+D34+D40+D57</f>
        <v>169331900</v>
      </c>
      <c r="E15" s="64">
        <f>E16+E24+E34+E40+E57</f>
        <v>164650</v>
      </c>
      <c r="F15" s="64">
        <f>F16+F24+F34+F40+F57</f>
        <v>0</v>
      </c>
    </row>
    <row r="16" spans="1:6" ht="31.5">
      <c r="A16" s="63">
        <v>11000000</v>
      </c>
      <c r="B16" s="144" t="s">
        <v>11</v>
      </c>
      <c r="C16" s="155">
        <f t="shared" si="0"/>
        <v>107622650</v>
      </c>
      <c r="D16" s="64">
        <f>D17+D22</f>
        <v>107622650</v>
      </c>
      <c r="E16" s="64">
        <f>E17+E22</f>
        <v>0</v>
      </c>
      <c r="F16" s="64">
        <f>F17+F22</f>
        <v>0</v>
      </c>
    </row>
    <row r="17" spans="1:6" ht="15.75">
      <c r="A17" s="63">
        <v>11010000</v>
      </c>
      <c r="B17" s="144" t="s">
        <v>12</v>
      </c>
      <c r="C17" s="155">
        <f t="shared" si="0"/>
        <v>107615300</v>
      </c>
      <c r="D17" s="64">
        <f>SUM(D18:D21)</f>
        <v>107615300</v>
      </c>
      <c r="E17" s="64">
        <f>SUM(E18:E21)</f>
        <v>0</v>
      </c>
      <c r="F17" s="64">
        <f>SUM(F18:F21)</f>
        <v>0</v>
      </c>
    </row>
    <row r="18" spans="1:6" ht="47.25">
      <c r="A18" s="156">
        <v>11010100</v>
      </c>
      <c r="B18" s="146" t="s">
        <v>13</v>
      </c>
      <c r="C18" s="157">
        <f t="shared" si="0"/>
        <v>85832600</v>
      </c>
      <c r="D18" s="66">
        <v>85832600</v>
      </c>
      <c r="E18" s="66"/>
      <c r="F18" s="66"/>
    </row>
    <row r="19" spans="1:6" ht="78" customHeight="1">
      <c r="A19" s="156">
        <v>11010200</v>
      </c>
      <c r="B19" s="146" t="s">
        <v>14</v>
      </c>
      <c r="C19" s="157">
        <f t="shared" si="0"/>
        <v>1508500</v>
      </c>
      <c r="D19" s="66">
        <v>1508500</v>
      </c>
      <c r="E19" s="66"/>
      <c r="F19" s="66"/>
    </row>
    <row r="20" spans="1:6" ht="47.25">
      <c r="A20" s="156">
        <v>11010400</v>
      </c>
      <c r="B20" s="146" t="s">
        <v>15</v>
      </c>
      <c r="C20" s="157">
        <f t="shared" si="0"/>
        <v>19098600</v>
      </c>
      <c r="D20" s="66">
        <v>19098600</v>
      </c>
      <c r="E20" s="66"/>
      <c r="F20" s="66"/>
    </row>
    <row r="21" spans="1:6" ht="40.5" customHeight="1">
      <c r="A21" s="156">
        <v>11010500</v>
      </c>
      <c r="B21" s="146" t="s">
        <v>16</v>
      </c>
      <c r="C21" s="157">
        <f t="shared" si="0"/>
        <v>1175600</v>
      </c>
      <c r="D21" s="66">
        <v>1175600</v>
      </c>
      <c r="E21" s="66"/>
      <c r="F21" s="66"/>
    </row>
    <row r="22" spans="1:6" ht="26.25" customHeight="1">
      <c r="A22" s="63">
        <v>11020000</v>
      </c>
      <c r="B22" s="144" t="s">
        <v>362</v>
      </c>
      <c r="C22" s="171">
        <f t="shared" si="0"/>
        <v>7350</v>
      </c>
      <c r="D22" s="64">
        <f>SUM(D23)</f>
        <v>7350</v>
      </c>
      <c r="E22" s="64">
        <f>SUM(E23)</f>
        <v>0</v>
      </c>
      <c r="F22" s="64">
        <f>SUM(F23)</f>
        <v>0</v>
      </c>
    </row>
    <row r="23" spans="1:6" ht="40.5" customHeight="1">
      <c r="A23" s="156">
        <v>11020200</v>
      </c>
      <c r="B23" s="146" t="s">
        <v>363</v>
      </c>
      <c r="C23" s="157">
        <f t="shared" si="0"/>
        <v>7350</v>
      </c>
      <c r="D23" s="66">
        <v>7350</v>
      </c>
      <c r="E23" s="66"/>
      <c r="F23" s="66"/>
    </row>
    <row r="24" spans="1:6" s="76" customFormat="1" ht="31.5">
      <c r="A24" s="63">
        <v>13000000</v>
      </c>
      <c r="B24" s="144" t="s">
        <v>17</v>
      </c>
      <c r="C24" s="155">
        <f t="shared" si="0"/>
        <v>395500</v>
      </c>
      <c r="D24" s="64">
        <f>D25+D30+D28+D32</f>
        <v>395500</v>
      </c>
      <c r="E24" s="64">
        <f>E25+E30</f>
        <v>0</v>
      </c>
      <c r="F24" s="64">
        <f>F25+F30</f>
        <v>0</v>
      </c>
    </row>
    <row r="25" spans="1:6" s="76" customFormat="1" ht="31.5">
      <c r="A25" s="63">
        <v>13010000</v>
      </c>
      <c r="B25" s="144" t="s">
        <v>18</v>
      </c>
      <c r="C25" s="155">
        <f t="shared" si="0"/>
        <v>336500</v>
      </c>
      <c r="D25" s="64">
        <f>SUM(D26:D27)</f>
        <v>336500</v>
      </c>
      <c r="E25" s="64">
        <f>SUM(E26:E27)</f>
        <v>0</v>
      </c>
      <c r="F25" s="64">
        <f>SUM(F26:F27)</f>
        <v>0</v>
      </c>
    </row>
    <row r="26" spans="1:6" ht="51" customHeight="1">
      <c r="A26" s="156">
        <v>13010100</v>
      </c>
      <c r="B26" s="146" t="s">
        <v>19</v>
      </c>
      <c r="C26" s="157">
        <f t="shared" si="0"/>
        <v>73900</v>
      </c>
      <c r="D26" s="66">
        <v>73900</v>
      </c>
      <c r="E26" s="66"/>
      <c r="F26" s="66"/>
    </row>
    <row r="27" spans="1:6" s="76" customFormat="1" ht="63">
      <c r="A27" s="156">
        <v>13010200</v>
      </c>
      <c r="B27" s="146" t="s">
        <v>20</v>
      </c>
      <c r="C27" s="157">
        <f aca="true" t="shared" si="1" ref="C27:C68">SUM(D27:E27)</f>
        <v>262600</v>
      </c>
      <c r="D27" s="66">
        <v>262600</v>
      </c>
      <c r="E27" s="66"/>
      <c r="F27" s="66"/>
    </row>
    <row r="28" spans="1:6" s="76" customFormat="1" ht="15.75">
      <c r="A28" s="63">
        <v>13020000</v>
      </c>
      <c r="B28" s="144" t="s">
        <v>496</v>
      </c>
      <c r="C28" s="155">
        <f>SUM(D28:E28)</f>
        <v>2000</v>
      </c>
      <c r="D28" s="64">
        <f>SUM(D29)</f>
        <v>2000</v>
      </c>
      <c r="E28" s="64">
        <f>SUM(E29)</f>
        <v>0</v>
      </c>
      <c r="F28" s="64">
        <f>SUM(F29)</f>
        <v>0</v>
      </c>
    </row>
    <row r="29" spans="1:6" s="76" customFormat="1" ht="31.5">
      <c r="A29" s="156">
        <v>13020200</v>
      </c>
      <c r="B29" s="146" t="s">
        <v>497</v>
      </c>
      <c r="C29" s="157">
        <f>SUM(D29:E29)</f>
        <v>2000</v>
      </c>
      <c r="D29" s="66">
        <v>2000</v>
      </c>
      <c r="E29" s="66"/>
      <c r="F29" s="66"/>
    </row>
    <row r="30" spans="1:6" s="76" customFormat="1" ht="31.5">
      <c r="A30" s="63">
        <v>13030000</v>
      </c>
      <c r="B30" s="144" t="s">
        <v>498</v>
      </c>
      <c r="C30" s="155">
        <f t="shared" si="1"/>
        <v>13150</v>
      </c>
      <c r="D30" s="64">
        <f>SUM(D31)</f>
        <v>13150</v>
      </c>
      <c r="E30" s="64">
        <f>SUM(E31)</f>
        <v>0</v>
      </c>
      <c r="F30" s="64">
        <f>SUM(F31)</f>
        <v>0</v>
      </c>
    </row>
    <row r="31" spans="1:6" s="76" customFormat="1" ht="31.5">
      <c r="A31" s="156">
        <v>13030100</v>
      </c>
      <c r="B31" s="146" t="s">
        <v>21</v>
      </c>
      <c r="C31" s="157">
        <f t="shared" si="1"/>
        <v>13150</v>
      </c>
      <c r="D31" s="66">
        <v>13150</v>
      </c>
      <c r="E31" s="66"/>
      <c r="F31" s="66"/>
    </row>
    <row r="32" spans="1:6" s="76" customFormat="1" ht="31.5">
      <c r="A32" s="63">
        <v>13040000</v>
      </c>
      <c r="B32" s="144" t="s">
        <v>499</v>
      </c>
      <c r="C32" s="155">
        <f>SUM(D32:E32)</f>
        <v>43850</v>
      </c>
      <c r="D32" s="64">
        <f>SUM(D33)</f>
        <v>43850</v>
      </c>
      <c r="E32" s="64">
        <f>SUM(E33)</f>
        <v>0</v>
      </c>
      <c r="F32" s="64">
        <f>SUM(F33)</f>
        <v>0</v>
      </c>
    </row>
    <row r="33" spans="1:6" s="76" customFormat="1" ht="31.5">
      <c r="A33" s="156">
        <v>13040100</v>
      </c>
      <c r="B33" s="146" t="s">
        <v>500</v>
      </c>
      <c r="C33" s="157">
        <f>SUM(D33:E33)</f>
        <v>43850</v>
      </c>
      <c r="D33" s="66">
        <v>43850</v>
      </c>
      <c r="E33" s="66"/>
      <c r="F33" s="66"/>
    </row>
    <row r="34" spans="1:6" s="76" customFormat="1" ht="15.75">
      <c r="A34" s="63">
        <v>14000000</v>
      </c>
      <c r="B34" s="144" t="s">
        <v>22</v>
      </c>
      <c r="C34" s="155">
        <f t="shared" si="1"/>
        <v>6907700</v>
      </c>
      <c r="D34" s="64">
        <f>D35+D37+D39</f>
        <v>6907700</v>
      </c>
      <c r="E34" s="64">
        <f>E35+E37+E39</f>
        <v>0</v>
      </c>
      <c r="F34" s="64">
        <f>F35+F37+F39</f>
        <v>0</v>
      </c>
    </row>
    <row r="35" spans="1:6" s="76" customFormat="1" ht="31.5">
      <c r="A35" s="63">
        <v>14020000</v>
      </c>
      <c r="B35" s="144" t="s">
        <v>23</v>
      </c>
      <c r="C35" s="155">
        <f t="shared" si="1"/>
        <v>1120200</v>
      </c>
      <c r="D35" s="64">
        <f>SUM(D36)</f>
        <v>1120200</v>
      </c>
      <c r="E35" s="64">
        <f>SUM(E36)</f>
        <v>0</v>
      </c>
      <c r="F35" s="64">
        <f>SUM(F36)</f>
        <v>0</v>
      </c>
    </row>
    <row r="36" spans="1:6" s="76" customFormat="1" ht="15.75">
      <c r="A36" s="156">
        <v>14021900</v>
      </c>
      <c r="B36" s="146" t="s">
        <v>24</v>
      </c>
      <c r="C36" s="157">
        <f t="shared" si="1"/>
        <v>1120200</v>
      </c>
      <c r="D36" s="66">
        <v>1120200</v>
      </c>
      <c r="E36" s="66"/>
      <c r="F36" s="66"/>
    </row>
    <row r="37" spans="1:6" s="76" customFormat="1" ht="31.5">
      <c r="A37" s="63">
        <v>14030000</v>
      </c>
      <c r="B37" s="144" t="s">
        <v>25</v>
      </c>
      <c r="C37" s="155">
        <f t="shared" si="1"/>
        <v>3765200</v>
      </c>
      <c r="D37" s="64">
        <f>SUM(D38)</f>
        <v>3765200</v>
      </c>
      <c r="E37" s="64">
        <f>SUM(E38)</f>
        <v>0</v>
      </c>
      <c r="F37" s="64">
        <f>SUM(F38)</f>
        <v>0</v>
      </c>
    </row>
    <row r="38" spans="1:6" s="76" customFormat="1" ht="15.75">
      <c r="A38" s="156">
        <v>14031900</v>
      </c>
      <c r="B38" s="146" t="s">
        <v>24</v>
      </c>
      <c r="C38" s="157">
        <f t="shared" si="1"/>
        <v>3765200</v>
      </c>
      <c r="D38" s="66">
        <v>3765200</v>
      </c>
      <c r="E38" s="66"/>
      <c r="F38" s="66"/>
    </row>
    <row r="39" spans="1:6" s="76" customFormat="1" ht="47.25">
      <c r="A39" s="63">
        <v>14040000</v>
      </c>
      <c r="B39" s="144" t="s">
        <v>26</v>
      </c>
      <c r="C39" s="155">
        <f t="shared" si="1"/>
        <v>2022300</v>
      </c>
      <c r="D39" s="64">
        <v>2022300</v>
      </c>
      <c r="E39" s="64"/>
      <c r="F39" s="64"/>
    </row>
    <row r="40" spans="1:6" s="76" customFormat="1" ht="47.25">
      <c r="A40" s="63">
        <v>18000000</v>
      </c>
      <c r="B40" s="144" t="s">
        <v>532</v>
      </c>
      <c r="C40" s="155">
        <f t="shared" si="1"/>
        <v>54406050</v>
      </c>
      <c r="D40" s="64">
        <f>D41+D51+D53</f>
        <v>54406050</v>
      </c>
      <c r="E40" s="64">
        <f>SUM(E41)</f>
        <v>0</v>
      </c>
      <c r="F40" s="64">
        <f>SUM(F41)</f>
        <v>0</v>
      </c>
    </row>
    <row r="41" spans="1:6" s="76" customFormat="1" ht="15.75">
      <c r="A41" s="63">
        <v>18010000</v>
      </c>
      <c r="B41" s="144" t="s">
        <v>27</v>
      </c>
      <c r="C41" s="155">
        <f t="shared" si="1"/>
        <v>18192950</v>
      </c>
      <c r="D41" s="64">
        <f>SUM(D42:D50)</f>
        <v>18192950</v>
      </c>
      <c r="E41" s="64">
        <f>SUM(E42:E50)</f>
        <v>0</v>
      </c>
      <c r="F41" s="64">
        <f>SUM(F42:F50)</f>
        <v>0</v>
      </c>
    </row>
    <row r="42" spans="1:6" s="76" customFormat="1" ht="47.25">
      <c r="A42" s="156">
        <v>18010100</v>
      </c>
      <c r="B42" s="146" t="s">
        <v>28</v>
      </c>
      <c r="C42" s="157">
        <f t="shared" si="1"/>
        <v>34050</v>
      </c>
      <c r="D42" s="66">
        <v>34050</v>
      </c>
      <c r="E42" s="66"/>
      <c r="F42" s="66"/>
    </row>
    <row r="43" spans="1:6" s="76" customFormat="1" ht="47.25">
      <c r="A43" s="156">
        <v>18010200</v>
      </c>
      <c r="B43" s="146" t="s">
        <v>29</v>
      </c>
      <c r="C43" s="157">
        <f t="shared" si="1"/>
        <v>246600</v>
      </c>
      <c r="D43" s="66">
        <v>246600</v>
      </c>
      <c r="E43" s="66"/>
      <c r="F43" s="66"/>
    </row>
    <row r="44" spans="1:6" s="76" customFormat="1" ht="47.25">
      <c r="A44" s="156">
        <v>18010300</v>
      </c>
      <c r="B44" s="146" t="s">
        <v>30</v>
      </c>
      <c r="C44" s="157">
        <f t="shared" si="1"/>
        <v>735400</v>
      </c>
      <c r="D44" s="66">
        <v>735400</v>
      </c>
      <c r="E44" s="66"/>
      <c r="F44" s="66"/>
    </row>
    <row r="45" spans="1:6" s="76" customFormat="1" ht="47.25">
      <c r="A45" s="156">
        <v>18010400</v>
      </c>
      <c r="B45" s="146" t="s">
        <v>31</v>
      </c>
      <c r="C45" s="157">
        <f t="shared" si="1"/>
        <v>1212900</v>
      </c>
      <c r="D45" s="66">
        <v>1212900</v>
      </c>
      <c r="E45" s="66"/>
      <c r="F45" s="66"/>
    </row>
    <row r="46" spans="1:6" s="76" customFormat="1" ht="15.75">
      <c r="A46" s="156">
        <v>18010500</v>
      </c>
      <c r="B46" s="146" t="s">
        <v>32</v>
      </c>
      <c r="C46" s="157">
        <f t="shared" si="1"/>
        <v>2083000</v>
      </c>
      <c r="D46" s="66">
        <v>2083000</v>
      </c>
      <c r="E46" s="66"/>
      <c r="F46" s="66"/>
    </row>
    <row r="47" spans="1:6" s="76" customFormat="1" ht="15.75">
      <c r="A47" s="156">
        <v>18010600</v>
      </c>
      <c r="B47" s="146" t="s">
        <v>33</v>
      </c>
      <c r="C47" s="157">
        <f t="shared" si="1"/>
        <v>7191950</v>
      </c>
      <c r="D47" s="66">
        <v>7191950</v>
      </c>
      <c r="E47" s="66"/>
      <c r="F47" s="66"/>
    </row>
    <row r="48" spans="1:6" s="76" customFormat="1" ht="15.75">
      <c r="A48" s="156">
        <v>18010700</v>
      </c>
      <c r="B48" s="146" t="s">
        <v>34</v>
      </c>
      <c r="C48" s="157">
        <f t="shared" si="1"/>
        <v>2577350</v>
      </c>
      <c r="D48" s="66">
        <v>2577350</v>
      </c>
      <c r="E48" s="66"/>
      <c r="F48" s="66"/>
    </row>
    <row r="49" spans="1:6" s="76" customFormat="1" ht="15.75">
      <c r="A49" s="156">
        <v>18010900</v>
      </c>
      <c r="B49" s="146" t="s">
        <v>35</v>
      </c>
      <c r="C49" s="157">
        <f t="shared" si="1"/>
        <v>4035950</v>
      </c>
      <c r="D49" s="66">
        <v>4035950</v>
      </c>
      <c r="E49" s="66"/>
      <c r="F49" s="66"/>
    </row>
    <row r="50" spans="1:6" s="76" customFormat="1" ht="15.75">
      <c r="A50" s="156">
        <v>18011100</v>
      </c>
      <c r="B50" s="146" t="s">
        <v>36</v>
      </c>
      <c r="C50" s="157">
        <f t="shared" si="1"/>
        <v>75750</v>
      </c>
      <c r="D50" s="66">
        <v>75750</v>
      </c>
      <c r="E50" s="66"/>
      <c r="F50" s="66"/>
    </row>
    <row r="51" spans="1:6" s="76" customFormat="1" ht="15.75">
      <c r="A51" s="63">
        <v>18030000</v>
      </c>
      <c r="B51" s="144" t="s">
        <v>37</v>
      </c>
      <c r="C51" s="155">
        <f t="shared" si="1"/>
        <v>1500</v>
      </c>
      <c r="D51" s="64">
        <f>SUM(D52)</f>
        <v>1500</v>
      </c>
      <c r="E51" s="64">
        <f>SUM(E52)</f>
        <v>0</v>
      </c>
      <c r="F51" s="64">
        <f>SUM(F52)</f>
        <v>0</v>
      </c>
    </row>
    <row r="52" spans="1:6" s="76" customFormat="1" ht="15.75">
      <c r="A52" s="156">
        <v>18030200</v>
      </c>
      <c r="B52" s="146" t="s">
        <v>38</v>
      </c>
      <c r="C52" s="157">
        <f t="shared" si="1"/>
        <v>1500</v>
      </c>
      <c r="D52" s="66">
        <v>1500</v>
      </c>
      <c r="E52" s="66"/>
      <c r="F52" s="66"/>
    </row>
    <row r="53" spans="1:6" s="76" customFormat="1" ht="15.75">
      <c r="A53" s="63">
        <v>18050000</v>
      </c>
      <c r="B53" s="144" t="s">
        <v>39</v>
      </c>
      <c r="C53" s="155">
        <f t="shared" si="1"/>
        <v>36211600</v>
      </c>
      <c r="D53" s="64">
        <f>SUM(D54:D56)</f>
        <v>36211600</v>
      </c>
      <c r="E53" s="64">
        <f>SUM(E54:E56)</f>
        <v>0</v>
      </c>
      <c r="F53" s="64">
        <f>SUM(F54:F56)</f>
        <v>0</v>
      </c>
    </row>
    <row r="54" spans="1:6" s="76" customFormat="1" ht="15.75">
      <c r="A54" s="156">
        <v>18050300</v>
      </c>
      <c r="B54" s="146" t="s">
        <v>40</v>
      </c>
      <c r="C54" s="157">
        <f t="shared" si="1"/>
        <v>1802100</v>
      </c>
      <c r="D54" s="66">
        <v>1802100</v>
      </c>
      <c r="E54" s="66"/>
      <c r="F54" s="66"/>
    </row>
    <row r="55" spans="1:6" s="76" customFormat="1" ht="15.75">
      <c r="A55" s="156">
        <v>18050400</v>
      </c>
      <c r="B55" s="146" t="s">
        <v>41</v>
      </c>
      <c r="C55" s="157">
        <f t="shared" si="1"/>
        <v>19932850</v>
      </c>
      <c r="D55" s="66">
        <v>19932850</v>
      </c>
      <c r="E55" s="66"/>
      <c r="F55" s="66"/>
    </row>
    <row r="56" spans="1:6" s="76" customFormat="1" ht="63">
      <c r="A56" s="156">
        <v>18050500</v>
      </c>
      <c r="B56" s="146" t="s">
        <v>42</v>
      </c>
      <c r="C56" s="157">
        <f t="shared" si="1"/>
        <v>14476650</v>
      </c>
      <c r="D56" s="66">
        <v>14476650</v>
      </c>
      <c r="E56" s="66"/>
      <c r="F56" s="66"/>
    </row>
    <row r="57" spans="1:6" s="76" customFormat="1" ht="15.75">
      <c r="A57" s="63">
        <v>19000000</v>
      </c>
      <c r="B57" s="144" t="s">
        <v>43</v>
      </c>
      <c r="C57" s="155">
        <f t="shared" si="1"/>
        <v>164650</v>
      </c>
      <c r="D57" s="64">
        <f>D58</f>
        <v>0</v>
      </c>
      <c r="E57" s="64">
        <f>E58</f>
        <v>164650</v>
      </c>
      <c r="F57" s="64">
        <f>F58</f>
        <v>0</v>
      </c>
    </row>
    <row r="58" spans="1:6" s="76" customFormat="1" ht="15.75">
      <c r="A58" s="63">
        <v>19010000</v>
      </c>
      <c r="B58" s="144" t="s">
        <v>44</v>
      </c>
      <c r="C58" s="155">
        <f t="shared" si="1"/>
        <v>164650</v>
      </c>
      <c r="D58" s="64">
        <f>SUM(D59:D61)</f>
        <v>0</v>
      </c>
      <c r="E58" s="64">
        <f>SUM(E59:E61)</f>
        <v>164650</v>
      </c>
      <c r="F58" s="64">
        <f>SUM(F59:F61)</f>
        <v>0</v>
      </c>
    </row>
    <row r="59" spans="1:6" s="76" customFormat="1" ht="63">
      <c r="A59" s="156">
        <v>19010100</v>
      </c>
      <c r="B59" s="146" t="s">
        <v>45</v>
      </c>
      <c r="C59" s="157">
        <f t="shared" si="1"/>
        <v>65400</v>
      </c>
      <c r="D59" s="66"/>
      <c r="E59" s="66">
        <v>65400</v>
      </c>
      <c r="F59" s="66"/>
    </row>
    <row r="60" spans="1:6" s="76" customFormat="1" ht="31.5">
      <c r="A60" s="156">
        <v>19010200</v>
      </c>
      <c r="B60" s="146" t="s">
        <v>478</v>
      </c>
      <c r="C60" s="157">
        <f t="shared" si="1"/>
        <v>1450</v>
      </c>
      <c r="D60" s="66"/>
      <c r="E60" s="66">
        <v>1450</v>
      </c>
      <c r="F60" s="66"/>
    </row>
    <row r="61" spans="1:6" ht="51" customHeight="1">
      <c r="A61" s="156">
        <v>19010300</v>
      </c>
      <c r="B61" s="146" t="s">
        <v>46</v>
      </c>
      <c r="C61" s="157">
        <f t="shared" si="1"/>
        <v>97800</v>
      </c>
      <c r="D61" s="66"/>
      <c r="E61" s="66">
        <v>97800</v>
      </c>
      <c r="F61" s="66"/>
    </row>
    <row r="62" spans="1:6" ht="15.75">
      <c r="A62" s="63">
        <v>20000000</v>
      </c>
      <c r="B62" s="144" t="s">
        <v>47</v>
      </c>
      <c r="C62" s="155">
        <f t="shared" si="1"/>
        <v>9330750</v>
      </c>
      <c r="D62" s="64">
        <f>D63+D69+D79+D84</f>
        <v>1604300</v>
      </c>
      <c r="E62" s="64">
        <f>E63+E69+E79+E84</f>
        <v>7726450</v>
      </c>
      <c r="F62" s="64">
        <f>F63+F69+F79+F84</f>
        <v>0</v>
      </c>
    </row>
    <row r="63" spans="1:6" ht="15.75">
      <c r="A63" s="63">
        <v>21000000</v>
      </c>
      <c r="B63" s="144" t="s">
        <v>48</v>
      </c>
      <c r="C63" s="155">
        <f t="shared" si="1"/>
        <v>64750</v>
      </c>
      <c r="D63" s="64">
        <f>D66+D64</f>
        <v>64750</v>
      </c>
      <c r="E63" s="64">
        <f>E66</f>
        <v>0</v>
      </c>
      <c r="F63" s="64">
        <f>F66</f>
        <v>0</v>
      </c>
    </row>
    <row r="64" spans="1:6" ht="94.5">
      <c r="A64" s="63">
        <v>21010000</v>
      </c>
      <c r="B64" s="144" t="s">
        <v>501</v>
      </c>
      <c r="C64" s="155">
        <f>SUM(D64:E64)</f>
        <v>100</v>
      </c>
      <c r="D64" s="64">
        <f>SUM(D65)</f>
        <v>100</v>
      </c>
      <c r="E64" s="64">
        <f>SUM(E65:E66)</f>
        <v>0</v>
      </c>
      <c r="F64" s="64">
        <f>SUM(F65:F66)</f>
        <v>0</v>
      </c>
    </row>
    <row r="65" spans="1:6" ht="47.25">
      <c r="A65" s="156">
        <v>21010300</v>
      </c>
      <c r="B65" s="146" t="s">
        <v>502</v>
      </c>
      <c r="C65" s="157">
        <f>SUM(D65:E65)</f>
        <v>100</v>
      </c>
      <c r="D65" s="66">
        <v>100</v>
      </c>
      <c r="E65" s="66"/>
      <c r="F65" s="66"/>
    </row>
    <row r="66" spans="1:6" ht="15.75">
      <c r="A66" s="63">
        <v>21080000</v>
      </c>
      <c r="B66" s="144" t="s">
        <v>49</v>
      </c>
      <c r="C66" s="155">
        <f t="shared" si="1"/>
        <v>64650</v>
      </c>
      <c r="D66" s="64">
        <f>SUM(D67:D68)</f>
        <v>64650</v>
      </c>
      <c r="E66" s="64">
        <f>SUM(E67:E68)</f>
        <v>0</v>
      </c>
      <c r="F66" s="64">
        <f>SUM(F67:F68)</f>
        <v>0</v>
      </c>
    </row>
    <row r="67" spans="1:6" ht="15.75">
      <c r="A67" s="156">
        <v>21081100</v>
      </c>
      <c r="B67" s="146" t="s">
        <v>50</v>
      </c>
      <c r="C67" s="157">
        <f t="shared" si="1"/>
        <v>51550</v>
      </c>
      <c r="D67" s="66">
        <v>51550</v>
      </c>
      <c r="E67" s="66"/>
      <c r="F67" s="66"/>
    </row>
    <row r="68" spans="1:6" ht="47.25">
      <c r="A68" s="156">
        <v>21081500</v>
      </c>
      <c r="B68" s="146" t="s">
        <v>51</v>
      </c>
      <c r="C68" s="157">
        <f t="shared" si="1"/>
        <v>13100</v>
      </c>
      <c r="D68" s="66">
        <v>13100</v>
      </c>
      <c r="E68" s="66"/>
      <c r="F68" s="66"/>
    </row>
    <row r="69" spans="1:6" ht="31.5">
      <c r="A69" s="63">
        <v>22000000</v>
      </c>
      <c r="B69" s="144" t="s">
        <v>52</v>
      </c>
      <c r="C69" s="155">
        <f aca="true" t="shared" si="2" ref="C69:C94">SUM(D69:E69)</f>
        <v>1418350</v>
      </c>
      <c r="D69" s="64">
        <f>D70+D74+D78</f>
        <v>1418350</v>
      </c>
      <c r="E69" s="64">
        <f>E70+E74+E78</f>
        <v>0</v>
      </c>
      <c r="F69" s="64">
        <f>F70+F74+F78</f>
        <v>0</v>
      </c>
    </row>
    <row r="70" spans="1:6" ht="15.75">
      <c r="A70" s="63">
        <v>22010000</v>
      </c>
      <c r="B70" s="144" t="s">
        <v>53</v>
      </c>
      <c r="C70" s="155">
        <f t="shared" si="2"/>
        <v>1131750</v>
      </c>
      <c r="D70" s="64">
        <f>SUM(D71:D73)</f>
        <v>1131750</v>
      </c>
      <c r="E70" s="64">
        <f>SUM(E71:E73)</f>
        <v>0</v>
      </c>
      <c r="F70" s="64">
        <f>SUM(F71:F73)</f>
        <v>0</v>
      </c>
    </row>
    <row r="71" spans="1:6" ht="47.25">
      <c r="A71" s="156">
        <v>22010300</v>
      </c>
      <c r="B71" s="146" t="s">
        <v>54</v>
      </c>
      <c r="C71" s="157">
        <f t="shared" si="2"/>
        <v>93650</v>
      </c>
      <c r="D71" s="66">
        <v>93650</v>
      </c>
      <c r="E71" s="66"/>
      <c r="F71" s="66"/>
    </row>
    <row r="72" spans="1:6" ht="15.75">
      <c r="A72" s="156">
        <v>22021500</v>
      </c>
      <c r="B72" s="146" t="s">
        <v>55</v>
      </c>
      <c r="C72" s="157">
        <f t="shared" si="2"/>
        <v>677950</v>
      </c>
      <c r="D72" s="66">
        <v>677950</v>
      </c>
      <c r="E72" s="66"/>
      <c r="F72" s="66"/>
    </row>
    <row r="73" spans="1:6" ht="33" customHeight="1">
      <c r="A73" s="156">
        <v>22012600</v>
      </c>
      <c r="B73" s="146" t="s">
        <v>56</v>
      </c>
      <c r="C73" s="157">
        <f t="shared" si="2"/>
        <v>360150</v>
      </c>
      <c r="D73" s="66">
        <v>360150</v>
      </c>
      <c r="E73" s="66"/>
      <c r="F73" s="66"/>
    </row>
    <row r="74" spans="1:6" ht="15.75">
      <c r="A74" s="63">
        <v>22090000</v>
      </c>
      <c r="B74" s="144" t="s">
        <v>57</v>
      </c>
      <c r="C74" s="155">
        <f t="shared" si="2"/>
        <v>283700</v>
      </c>
      <c r="D74" s="64">
        <f>SUM(D75:D77)</f>
        <v>283700</v>
      </c>
      <c r="E74" s="64">
        <f>SUM(E75:E77)</f>
        <v>0</v>
      </c>
      <c r="F74" s="64">
        <f>SUM(F75:F77)</f>
        <v>0</v>
      </c>
    </row>
    <row r="75" spans="1:6" ht="47.25">
      <c r="A75" s="156">
        <v>22090100</v>
      </c>
      <c r="B75" s="146" t="s">
        <v>58</v>
      </c>
      <c r="C75" s="157">
        <f t="shared" si="2"/>
        <v>262100</v>
      </c>
      <c r="D75" s="66">
        <v>262100</v>
      </c>
      <c r="E75" s="66"/>
      <c r="F75" s="66"/>
    </row>
    <row r="76" spans="1:6" ht="15.75">
      <c r="A76" s="156">
        <v>22090200</v>
      </c>
      <c r="B76" s="146" t="s">
        <v>503</v>
      </c>
      <c r="C76" s="157">
        <f>SUM(D76:E76)</f>
        <v>100</v>
      </c>
      <c r="D76" s="66">
        <v>100</v>
      </c>
      <c r="E76" s="66"/>
      <c r="F76" s="66"/>
    </row>
    <row r="77" spans="1:6" ht="47.25">
      <c r="A77" s="156">
        <v>22090400</v>
      </c>
      <c r="B77" s="146" t="s">
        <v>59</v>
      </c>
      <c r="C77" s="157">
        <f t="shared" si="2"/>
        <v>21500</v>
      </c>
      <c r="D77" s="66">
        <v>21500</v>
      </c>
      <c r="E77" s="66"/>
      <c r="F77" s="66"/>
    </row>
    <row r="78" spans="1:6" s="76" customFormat="1" ht="85.5" customHeight="1">
      <c r="A78" s="63">
        <v>22130000</v>
      </c>
      <c r="B78" s="144" t="s">
        <v>60</v>
      </c>
      <c r="C78" s="155">
        <f t="shared" si="2"/>
        <v>2900</v>
      </c>
      <c r="D78" s="64">
        <v>2900</v>
      </c>
      <c r="E78" s="64"/>
      <c r="F78" s="64"/>
    </row>
    <row r="79" spans="1:6" ht="15.75">
      <c r="A79" s="63">
        <v>24000000</v>
      </c>
      <c r="B79" s="144" t="s">
        <v>61</v>
      </c>
      <c r="C79" s="155">
        <f t="shared" si="2"/>
        <v>151050</v>
      </c>
      <c r="D79" s="64">
        <f>D80</f>
        <v>121200</v>
      </c>
      <c r="E79" s="64">
        <f>E80</f>
        <v>29850</v>
      </c>
      <c r="F79" s="64">
        <f>F80</f>
        <v>0</v>
      </c>
    </row>
    <row r="80" spans="1:6" ht="15.75">
      <c r="A80" s="63">
        <v>24060000</v>
      </c>
      <c r="B80" s="144" t="s">
        <v>62</v>
      </c>
      <c r="C80" s="155">
        <f t="shared" si="2"/>
        <v>151050</v>
      </c>
      <c r="D80" s="64">
        <f>SUM(D81:D83)</f>
        <v>121200</v>
      </c>
      <c r="E80" s="64">
        <f>SUM(E81:E83)</f>
        <v>29850</v>
      </c>
      <c r="F80" s="64">
        <f>SUM(F81:F83)</f>
        <v>0</v>
      </c>
    </row>
    <row r="81" spans="1:6" ht="15.75">
      <c r="A81" s="156">
        <v>24060300</v>
      </c>
      <c r="B81" s="146" t="s">
        <v>62</v>
      </c>
      <c r="C81" s="157">
        <f>SUM(D81:E81)</f>
        <v>113600</v>
      </c>
      <c r="D81" s="66">
        <v>113600</v>
      </c>
      <c r="E81" s="66"/>
      <c r="F81" s="66"/>
    </row>
    <row r="82" spans="1:6" ht="47.25">
      <c r="A82" s="156">
        <v>24062100</v>
      </c>
      <c r="B82" s="146" t="s">
        <v>479</v>
      </c>
      <c r="C82" s="157">
        <f t="shared" si="2"/>
        <v>29850</v>
      </c>
      <c r="D82" s="66"/>
      <c r="E82" s="66">
        <v>29850</v>
      </c>
      <c r="F82" s="66"/>
    </row>
    <row r="83" spans="1:6" ht="141.75">
      <c r="A83" s="156">
        <v>24062200</v>
      </c>
      <c r="B83" s="146" t="s">
        <v>504</v>
      </c>
      <c r="C83" s="157">
        <f>SUM(D83:E83)</f>
        <v>7600</v>
      </c>
      <c r="D83" s="66">
        <v>7600</v>
      </c>
      <c r="E83" s="66"/>
      <c r="F83" s="66"/>
    </row>
    <row r="84" spans="1:6" ht="15.75">
      <c r="A84" s="63">
        <v>25000000</v>
      </c>
      <c r="B84" s="144" t="s">
        <v>63</v>
      </c>
      <c r="C84" s="155">
        <f t="shared" si="2"/>
        <v>7696600</v>
      </c>
      <c r="D84" s="64">
        <f>D85</f>
        <v>0</v>
      </c>
      <c r="E84" s="64">
        <f>E85</f>
        <v>7696600</v>
      </c>
      <c r="F84" s="64">
        <f>F85</f>
        <v>0</v>
      </c>
    </row>
    <row r="85" spans="1:6" ht="31.5">
      <c r="A85" s="63">
        <v>25010000</v>
      </c>
      <c r="B85" s="144" t="s">
        <v>64</v>
      </c>
      <c r="C85" s="155">
        <f t="shared" si="2"/>
        <v>7696600</v>
      </c>
      <c r="D85" s="64">
        <f>SUM(D86:D87)</f>
        <v>0</v>
      </c>
      <c r="E85" s="64">
        <f>SUM(E86:E87)</f>
        <v>7696600</v>
      </c>
      <c r="F85" s="64">
        <f>SUM(F86:F87)</f>
        <v>0</v>
      </c>
    </row>
    <row r="86" spans="1:6" ht="31.5">
      <c r="A86" s="156">
        <v>25010100</v>
      </c>
      <c r="B86" s="146" t="s">
        <v>65</v>
      </c>
      <c r="C86" s="157">
        <f t="shared" si="2"/>
        <v>7306600</v>
      </c>
      <c r="D86" s="66"/>
      <c r="E86" s="66">
        <v>7306600</v>
      </c>
      <c r="F86" s="66"/>
    </row>
    <row r="87" spans="1:6" ht="43.5" customHeight="1">
      <c r="A87" s="67">
        <v>25010300</v>
      </c>
      <c r="B87" s="158" t="s">
        <v>66</v>
      </c>
      <c r="C87" s="157">
        <f t="shared" si="2"/>
        <v>390000</v>
      </c>
      <c r="D87" s="66"/>
      <c r="E87" s="66">
        <v>390000</v>
      </c>
      <c r="F87" s="66"/>
    </row>
    <row r="88" spans="1:6" ht="15.75">
      <c r="A88" s="63">
        <v>30000000</v>
      </c>
      <c r="B88" s="144" t="s">
        <v>67</v>
      </c>
      <c r="C88" s="155">
        <f t="shared" si="2"/>
        <v>1000</v>
      </c>
      <c r="D88" s="64">
        <f>D89+D92</f>
        <v>1000</v>
      </c>
      <c r="E88" s="64">
        <f>E89+E92</f>
        <v>0</v>
      </c>
      <c r="F88" s="64">
        <f>F89+F92</f>
        <v>0</v>
      </c>
    </row>
    <row r="89" spans="1:6" ht="15.75">
      <c r="A89" s="63">
        <v>31000000</v>
      </c>
      <c r="B89" s="144" t="s">
        <v>68</v>
      </c>
      <c r="C89" s="155">
        <f t="shared" si="2"/>
        <v>1000</v>
      </c>
      <c r="D89" s="64">
        <f aca="true" t="shared" si="3" ref="D89:F90">D90</f>
        <v>1000</v>
      </c>
      <c r="E89" s="64">
        <f t="shared" si="3"/>
        <v>0</v>
      </c>
      <c r="F89" s="64">
        <f t="shared" si="3"/>
        <v>0</v>
      </c>
    </row>
    <row r="90" spans="1:6" ht="78.75">
      <c r="A90" s="63">
        <v>31010000</v>
      </c>
      <c r="B90" s="144" t="s">
        <v>69</v>
      </c>
      <c r="C90" s="155">
        <f t="shared" si="2"/>
        <v>1000</v>
      </c>
      <c r="D90" s="64">
        <f t="shared" si="3"/>
        <v>1000</v>
      </c>
      <c r="E90" s="64">
        <f t="shared" si="3"/>
        <v>0</v>
      </c>
      <c r="F90" s="64">
        <f t="shared" si="3"/>
        <v>0</v>
      </c>
    </row>
    <row r="91" spans="1:6" ht="78.75">
      <c r="A91" s="156">
        <v>31010200</v>
      </c>
      <c r="B91" s="146" t="s">
        <v>70</v>
      </c>
      <c r="C91" s="157">
        <f t="shared" si="2"/>
        <v>1000</v>
      </c>
      <c r="D91" s="66">
        <v>1000</v>
      </c>
      <c r="E91" s="66"/>
      <c r="F91" s="66"/>
    </row>
    <row r="92" spans="1:6" s="76" customFormat="1" ht="15.75" hidden="1">
      <c r="A92" s="159">
        <v>33000000</v>
      </c>
      <c r="B92" s="160" t="s">
        <v>71</v>
      </c>
      <c r="C92" s="155">
        <f t="shared" si="2"/>
        <v>0</v>
      </c>
      <c r="D92" s="64">
        <f>D93</f>
        <v>0</v>
      </c>
      <c r="E92" s="64">
        <f>E93</f>
        <v>0</v>
      </c>
      <c r="F92" s="64">
        <f>F93</f>
        <v>0</v>
      </c>
    </row>
    <row r="93" spans="1:6" s="76" customFormat="1" ht="15.75" hidden="1">
      <c r="A93" s="159">
        <v>33010000</v>
      </c>
      <c r="B93" s="160" t="s">
        <v>72</v>
      </c>
      <c r="C93" s="155">
        <f t="shared" si="2"/>
        <v>0</v>
      </c>
      <c r="D93" s="64">
        <f>SUM(D94:D95)</f>
        <v>0</v>
      </c>
      <c r="E93" s="64">
        <f>SUM(E94:E95)</f>
        <v>0</v>
      </c>
      <c r="F93" s="64">
        <f>SUM(F94:F95)</f>
        <v>0</v>
      </c>
    </row>
    <row r="94" spans="1:6" ht="78.75" hidden="1">
      <c r="A94" s="67">
        <v>33010100</v>
      </c>
      <c r="B94" s="158" t="s">
        <v>364</v>
      </c>
      <c r="C94" s="157">
        <f t="shared" si="2"/>
        <v>0</v>
      </c>
      <c r="D94" s="66"/>
      <c r="E94" s="66"/>
      <c r="F94" s="66"/>
    </row>
    <row r="95" spans="1:6" ht="57.75" customHeight="1" hidden="1">
      <c r="A95" s="67">
        <v>33010400</v>
      </c>
      <c r="B95" s="158" t="s">
        <v>365</v>
      </c>
      <c r="C95" s="157">
        <f>SUM(D95:E95)</f>
        <v>0</v>
      </c>
      <c r="D95" s="66"/>
      <c r="E95" s="66"/>
      <c r="F95" s="66"/>
    </row>
    <row r="96" spans="1:6" ht="15.75" hidden="1">
      <c r="A96" s="159">
        <v>50000000</v>
      </c>
      <c r="B96" s="160" t="s">
        <v>366</v>
      </c>
      <c r="C96" s="155">
        <f>SUM(D96:E96)</f>
        <v>0</v>
      </c>
      <c r="D96" s="64">
        <f>D97</f>
        <v>0</v>
      </c>
      <c r="E96" s="64">
        <f>E97</f>
        <v>0</v>
      </c>
      <c r="F96" s="64">
        <f>F97</f>
        <v>0</v>
      </c>
    </row>
    <row r="97" spans="1:6" ht="47.25" hidden="1">
      <c r="A97" s="67">
        <v>50110000</v>
      </c>
      <c r="B97" s="158" t="s">
        <v>367</v>
      </c>
      <c r="C97" s="157">
        <f>SUM(D97:E97)</f>
        <v>0</v>
      </c>
      <c r="D97" s="66"/>
      <c r="E97" s="66"/>
      <c r="F97" s="66"/>
    </row>
    <row r="98" spans="1:6" ht="22.5" customHeight="1">
      <c r="A98" s="405" t="s">
        <v>73</v>
      </c>
      <c r="B98" s="406"/>
      <c r="C98" s="155">
        <f>C15+C62+C88+C96</f>
        <v>178828300</v>
      </c>
      <c r="D98" s="155">
        <f>D15+D62+D88+D96</f>
        <v>170937200</v>
      </c>
      <c r="E98" s="155">
        <f>E15+E62+E88+E96</f>
        <v>7891100</v>
      </c>
      <c r="F98" s="155">
        <f>F15+F62+F88+F96</f>
        <v>0</v>
      </c>
    </row>
    <row r="99" spans="1:6" ht="18" customHeight="1">
      <c r="A99" s="63">
        <v>40000000</v>
      </c>
      <c r="B99" s="144" t="s">
        <v>74</v>
      </c>
      <c r="C99" s="155">
        <f aca="true" t="shared" si="4" ref="C99:C104">SUM(D99:E99)</f>
        <v>114477400</v>
      </c>
      <c r="D99" s="64">
        <f>D100</f>
        <v>114477400</v>
      </c>
      <c r="E99" s="64">
        <f>E100</f>
        <v>0</v>
      </c>
      <c r="F99" s="64">
        <f>F100</f>
        <v>0</v>
      </c>
    </row>
    <row r="100" spans="1:6" ht="18" customHeight="1">
      <c r="A100" s="63">
        <v>41000000</v>
      </c>
      <c r="B100" s="144" t="s">
        <v>75</v>
      </c>
      <c r="C100" s="155">
        <f t="shared" si="4"/>
        <v>114477400</v>
      </c>
      <c r="D100" s="64">
        <f>D101+D104+D112+D109</f>
        <v>114477400</v>
      </c>
      <c r="E100" s="64">
        <f>E101+E104+E112</f>
        <v>0</v>
      </c>
      <c r="F100" s="64">
        <f>F101+F104+F112</f>
        <v>0</v>
      </c>
    </row>
    <row r="101" spans="1:6" ht="27" customHeight="1">
      <c r="A101" s="63">
        <v>41020000</v>
      </c>
      <c r="B101" s="144" t="s">
        <v>76</v>
      </c>
      <c r="C101" s="155">
        <f t="shared" si="4"/>
        <v>9042400</v>
      </c>
      <c r="D101" s="64">
        <f>SUM(D102:D103)</f>
        <v>9042400</v>
      </c>
      <c r="E101" s="64">
        <f>SUM(E102:E103)</f>
        <v>0</v>
      </c>
      <c r="F101" s="64">
        <f>SUM(F102:F103)</f>
        <v>0</v>
      </c>
    </row>
    <row r="102" spans="1:6" ht="17.25" customHeight="1">
      <c r="A102" s="67">
        <v>41020100</v>
      </c>
      <c r="B102" s="146" t="s">
        <v>77</v>
      </c>
      <c r="C102" s="157">
        <f t="shared" si="4"/>
        <v>9042400</v>
      </c>
      <c r="D102" s="66">
        <v>9042400</v>
      </c>
      <c r="E102" s="66"/>
      <c r="F102" s="66"/>
    </row>
    <row r="103" spans="1:6" ht="15.75" hidden="1">
      <c r="A103" s="156">
        <v>41020900</v>
      </c>
      <c r="B103" s="146" t="s">
        <v>78</v>
      </c>
      <c r="C103" s="157">
        <f t="shared" si="4"/>
        <v>0</v>
      </c>
      <c r="D103" s="66"/>
      <c r="E103" s="66"/>
      <c r="F103" s="66"/>
    </row>
    <row r="104" spans="1:6" ht="23.25" customHeight="1">
      <c r="A104" s="63">
        <v>41030000</v>
      </c>
      <c r="B104" s="144" t="s">
        <v>79</v>
      </c>
      <c r="C104" s="155">
        <f t="shared" si="4"/>
        <v>102784700</v>
      </c>
      <c r="D104" s="161">
        <f>SUM(D105:D108)</f>
        <v>102784700</v>
      </c>
      <c r="E104" s="161">
        <f>SUM(E105:E108)</f>
        <v>0</v>
      </c>
      <c r="F104" s="161">
        <f>SUM(F105:F108)</f>
        <v>0</v>
      </c>
    </row>
    <row r="105" spans="1:6" ht="27" customHeight="1">
      <c r="A105" s="67">
        <v>41033900</v>
      </c>
      <c r="B105" s="146" t="s">
        <v>80</v>
      </c>
      <c r="C105" s="157">
        <f>D105</f>
        <v>102784700</v>
      </c>
      <c r="D105" s="147">
        <v>102784700</v>
      </c>
      <c r="E105" s="147"/>
      <c r="F105" s="147"/>
    </row>
    <row r="106" spans="1:6" ht="47.25" hidden="1">
      <c r="A106" s="67">
        <v>41034500</v>
      </c>
      <c r="B106" s="398" t="s">
        <v>81</v>
      </c>
      <c r="C106" s="157">
        <f>SUM(D106:E106)</f>
        <v>0</v>
      </c>
      <c r="D106" s="147"/>
      <c r="E106" s="147"/>
      <c r="F106" s="147"/>
    </row>
    <row r="107" spans="1:6" ht="47.25" hidden="1">
      <c r="A107" s="67">
        <v>41035200</v>
      </c>
      <c r="B107" s="146" t="s">
        <v>368</v>
      </c>
      <c r="C107" s="157">
        <f>SUM(D107:E107)</f>
        <v>0</v>
      </c>
      <c r="D107" s="147"/>
      <c r="E107" s="147"/>
      <c r="F107" s="147"/>
    </row>
    <row r="108" spans="1:6" ht="56.25" customHeight="1" hidden="1">
      <c r="A108" s="67">
        <v>41035500</v>
      </c>
      <c r="B108" s="146" t="s">
        <v>452</v>
      </c>
      <c r="C108" s="157">
        <f>SUM(D108:E108)</f>
        <v>0</v>
      </c>
      <c r="D108" s="147"/>
      <c r="E108" s="147"/>
      <c r="F108" s="147"/>
    </row>
    <row r="109" spans="1:6" ht="30" customHeight="1">
      <c r="A109" s="63">
        <v>41040000</v>
      </c>
      <c r="B109" s="144" t="s">
        <v>82</v>
      </c>
      <c r="C109" s="155">
        <f>SUM(C110:C111)</f>
        <v>1775600</v>
      </c>
      <c r="D109" s="162">
        <f>SUM(D110:D111)</f>
        <v>1775600</v>
      </c>
      <c r="E109" s="162">
        <f>SUM(E110:E111)</f>
        <v>0</v>
      </c>
      <c r="F109" s="162">
        <f>SUM(F110:F111)</f>
        <v>0</v>
      </c>
    </row>
    <row r="110" spans="1:6" ht="67.5" customHeight="1">
      <c r="A110" s="67">
        <v>41040200</v>
      </c>
      <c r="B110" s="146" t="s">
        <v>83</v>
      </c>
      <c r="C110" s="157">
        <f>D110</f>
        <v>1775600</v>
      </c>
      <c r="D110" s="147">
        <v>1775600</v>
      </c>
      <c r="E110" s="147"/>
      <c r="F110" s="147"/>
    </row>
    <row r="111" spans="1:6" ht="25.5" customHeight="1" hidden="1">
      <c r="A111" s="156">
        <v>41040400</v>
      </c>
      <c r="B111" s="163" t="s">
        <v>84</v>
      </c>
      <c r="C111" s="157">
        <f>SUM(D111:E111)</f>
        <v>0</v>
      </c>
      <c r="D111" s="147"/>
      <c r="E111" s="147"/>
      <c r="F111" s="147"/>
    </row>
    <row r="112" spans="1:6" ht="31.5" customHeight="1">
      <c r="A112" s="63">
        <v>41050000</v>
      </c>
      <c r="B112" s="144" t="s">
        <v>85</v>
      </c>
      <c r="C112" s="155">
        <f aca="true" t="shared" si="5" ref="C112:C123">SUM(D112:E112)</f>
        <v>874700</v>
      </c>
      <c r="D112" s="161">
        <f>SUM(D113:D123)</f>
        <v>874700</v>
      </c>
      <c r="E112" s="161">
        <f>SUM(E113:E123)</f>
        <v>0</v>
      </c>
      <c r="F112" s="161">
        <f>SUM(F113:F123)</f>
        <v>0</v>
      </c>
    </row>
    <row r="113" spans="1:6" ht="53.25" customHeight="1" hidden="1">
      <c r="A113" s="156">
        <v>41051000</v>
      </c>
      <c r="B113" s="146" t="s">
        <v>86</v>
      </c>
      <c r="C113" s="157">
        <f t="shared" si="5"/>
        <v>0</v>
      </c>
      <c r="D113" s="66"/>
      <c r="E113" s="66"/>
      <c r="F113" s="66"/>
    </row>
    <row r="114" spans="1:6" ht="51.75" customHeight="1" hidden="1">
      <c r="A114" s="156">
        <v>41051100</v>
      </c>
      <c r="B114" s="146" t="s">
        <v>87</v>
      </c>
      <c r="C114" s="157">
        <f t="shared" si="5"/>
        <v>0</v>
      </c>
      <c r="D114" s="66"/>
      <c r="E114" s="66"/>
      <c r="F114" s="66"/>
    </row>
    <row r="115" spans="1:6" ht="58.5" customHeight="1" hidden="1">
      <c r="A115" s="156">
        <v>41051200</v>
      </c>
      <c r="B115" s="146" t="s">
        <v>88</v>
      </c>
      <c r="C115" s="157">
        <f t="shared" si="5"/>
        <v>0</v>
      </c>
      <c r="D115" s="66"/>
      <c r="E115" s="66"/>
      <c r="F115" s="66"/>
    </row>
    <row r="116" spans="1:6" ht="65.25" customHeight="1" hidden="1">
      <c r="A116" s="156">
        <v>41051400</v>
      </c>
      <c r="B116" s="146" t="s">
        <v>89</v>
      </c>
      <c r="C116" s="157">
        <f t="shared" si="5"/>
        <v>0</v>
      </c>
      <c r="D116" s="66"/>
      <c r="E116" s="66"/>
      <c r="F116" s="66"/>
    </row>
    <row r="117" spans="1:6" ht="51.75" customHeight="1" hidden="1">
      <c r="A117" s="156">
        <v>41051500</v>
      </c>
      <c r="B117" s="146" t="s">
        <v>90</v>
      </c>
      <c r="C117" s="157">
        <f t="shared" si="5"/>
        <v>0</v>
      </c>
      <c r="D117" s="66"/>
      <c r="E117" s="66"/>
      <c r="F117" s="66"/>
    </row>
    <row r="118" spans="1:6" ht="66" customHeight="1" hidden="1">
      <c r="A118" s="156">
        <v>41051700</v>
      </c>
      <c r="B118" s="146" t="s">
        <v>369</v>
      </c>
      <c r="C118" s="157">
        <f t="shared" si="5"/>
        <v>0</v>
      </c>
      <c r="D118" s="66"/>
      <c r="E118" s="66"/>
      <c r="F118" s="66"/>
    </row>
    <row r="119" spans="1:6" ht="22.5" customHeight="1">
      <c r="A119" s="67">
        <v>41053900</v>
      </c>
      <c r="B119" s="146" t="s">
        <v>91</v>
      </c>
      <c r="C119" s="157">
        <f t="shared" si="5"/>
        <v>874700</v>
      </c>
      <c r="D119" s="66">
        <v>874700</v>
      </c>
      <c r="E119" s="66"/>
      <c r="F119" s="66"/>
    </row>
    <row r="120" spans="1:6" ht="49.5" customHeight="1" hidden="1">
      <c r="A120" s="67">
        <v>41054300</v>
      </c>
      <c r="B120" s="146" t="s">
        <v>92</v>
      </c>
      <c r="C120" s="157">
        <f t="shared" si="5"/>
        <v>0</v>
      </c>
      <c r="D120" s="66"/>
      <c r="E120" s="66"/>
      <c r="F120" s="66"/>
    </row>
    <row r="121" spans="1:6" ht="48" customHeight="1" hidden="1">
      <c r="A121" s="67">
        <v>41055000</v>
      </c>
      <c r="B121" s="146" t="s">
        <v>93</v>
      </c>
      <c r="C121" s="157">
        <f t="shared" si="5"/>
        <v>0</v>
      </c>
      <c r="D121" s="66"/>
      <c r="E121" s="66"/>
      <c r="F121" s="66"/>
    </row>
    <row r="122" spans="1:6" ht="78.75" customHeight="1" hidden="1">
      <c r="A122" s="156">
        <v>41055100</v>
      </c>
      <c r="B122" s="146" t="s">
        <v>94</v>
      </c>
      <c r="C122" s="157">
        <f t="shared" si="5"/>
        <v>0</v>
      </c>
      <c r="D122" s="66"/>
      <c r="E122" s="66"/>
      <c r="F122" s="66"/>
    </row>
    <row r="123" spans="1:6" ht="102" customHeight="1" hidden="1">
      <c r="A123" s="67">
        <v>41055200</v>
      </c>
      <c r="B123" s="146" t="s">
        <v>95</v>
      </c>
      <c r="C123" s="157">
        <f t="shared" si="5"/>
        <v>0</v>
      </c>
      <c r="D123" s="66"/>
      <c r="E123" s="66"/>
      <c r="F123" s="66"/>
    </row>
    <row r="124" spans="1:6" ht="17.25" customHeight="1">
      <c r="A124" s="164" t="s">
        <v>96</v>
      </c>
      <c r="B124" s="165" t="s">
        <v>97</v>
      </c>
      <c r="C124" s="155">
        <f>C98+C99</f>
        <v>293305700</v>
      </c>
      <c r="D124" s="155">
        <f>D98+D99</f>
        <v>285414600</v>
      </c>
      <c r="E124" s="155">
        <f>E98+E99</f>
        <v>7891100</v>
      </c>
      <c r="F124" s="155">
        <f>F98+F99</f>
        <v>0</v>
      </c>
    </row>
    <row r="125" spans="4:6" ht="12.75">
      <c r="D125" s="166"/>
      <c r="E125" s="166"/>
      <c r="F125" s="166"/>
    </row>
    <row r="126" spans="1:6" s="3" customFormat="1" ht="45.75" customHeight="1">
      <c r="A126" s="407" t="s">
        <v>450</v>
      </c>
      <c r="B126" s="408"/>
      <c r="C126" s="408"/>
      <c r="D126" s="408"/>
      <c r="E126" s="408"/>
      <c r="F126" s="408"/>
    </row>
    <row r="127" spans="4:6" ht="12.75">
      <c r="D127" s="166"/>
      <c r="E127" s="166"/>
      <c r="F127" s="166"/>
    </row>
    <row r="128" spans="4:6" ht="12.75">
      <c r="D128" s="166"/>
      <c r="E128" s="166"/>
      <c r="F128" s="166"/>
    </row>
    <row r="129" spans="4:6" ht="12.75">
      <c r="D129" s="167"/>
      <c r="E129" s="167"/>
      <c r="F129" s="166"/>
    </row>
    <row r="130" spans="4:6" ht="12.75">
      <c r="D130" s="166"/>
      <c r="E130" s="166"/>
      <c r="F130" s="166"/>
    </row>
    <row r="131" spans="4:6" ht="12.75">
      <c r="D131" s="166"/>
      <c r="E131" s="166"/>
      <c r="F131" s="166"/>
    </row>
    <row r="132" spans="4:6" ht="12.75">
      <c r="D132" s="166"/>
      <c r="E132" s="166"/>
      <c r="F132" s="166"/>
    </row>
    <row r="133" spans="4:6" ht="12.75">
      <c r="D133" s="166"/>
      <c r="E133" s="166"/>
      <c r="F133" s="166"/>
    </row>
    <row r="134" spans="4:6" ht="12.75">
      <c r="D134" s="166"/>
      <c r="E134" s="166"/>
      <c r="F134" s="166"/>
    </row>
    <row r="135" spans="4:6" ht="12.75">
      <c r="D135" s="166"/>
      <c r="E135" s="166"/>
      <c r="F135" s="166"/>
    </row>
    <row r="136" spans="4:6" ht="12.75">
      <c r="D136" s="166"/>
      <c r="E136" s="166"/>
      <c r="F136" s="166"/>
    </row>
    <row r="137" spans="4:6" ht="12.75">
      <c r="D137" s="166"/>
      <c r="E137" s="166"/>
      <c r="F137" s="166"/>
    </row>
    <row r="138" spans="4:6" ht="12.75">
      <c r="D138" s="166"/>
      <c r="E138" s="166"/>
      <c r="F138" s="166"/>
    </row>
    <row r="139" spans="4:6" ht="12.75">
      <c r="D139" s="166"/>
      <c r="E139" s="166"/>
      <c r="F139" s="166"/>
    </row>
    <row r="140" spans="4:6" ht="12.75">
      <c r="D140" s="166"/>
      <c r="E140" s="166"/>
      <c r="F140" s="166"/>
    </row>
    <row r="141" spans="4:6" ht="12.75">
      <c r="D141" s="166"/>
      <c r="E141" s="166"/>
      <c r="F141" s="166"/>
    </row>
    <row r="142" spans="4:6" ht="12.75">
      <c r="D142" s="166"/>
      <c r="E142" s="166"/>
      <c r="F142" s="166"/>
    </row>
    <row r="143" spans="4:6" ht="12.75">
      <c r="D143" s="166"/>
      <c r="E143" s="166"/>
      <c r="F143" s="166"/>
    </row>
    <row r="144" spans="4:6" ht="12.75">
      <c r="D144" s="166"/>
      <c r="E144" s="166"/>
      <c r="F144" s="166"/>
    </row>
    <row r="145" spans="4:6" ht="12.75">
      <c r="D145" s="166"/>
      <c r="E145" s="166"/>
      <c r="F145" s="166"/>
    </row>
    <row r="146" spans="4:6" ht="12.75">
      <c r="D146" s="166"/>
      <c r="E146" s="166"/>
      <c r="F146" s="166"/>
    </row>
    <row r="147" spans="4:6" ht="12.75">
      <c r="D147" s="166"/>
      <c r="E147" s="166"/>
      <c r="F147" s="166"/>
    </row>
    <row r="148" spans="4:6" ht="12.75">
      <c r="D148" s="166"/>
      <c r="E148" s="166"/>
      <c r="F148" s="166"/>
    </row>
    <row r="149" spans="4:6" ht="12.75">
      <c r="D149" s="166"/>
      <c r="E149" s="166"/>
      <c r="F149" s="166"/>
    </row>
    <row r="150" spans="4:6" ht="12.75">
      <c r="D150" s="166"/>
      <c r="E150" s="166"/>
      <c r="F150" s="166"/>
    </row>
    <row r="151" spans="4:6" ht="12.75">
      <c r="D151" s="166"/>
      <c r="E151" s="166"/>
      <c r="F151" s="166"/>
    </row>
    <row r="152" spans="4:6" ht="12.75">
      <c r="D152" s="166"/>
      <c r="E152" s="166"/>
      <c r="F152" s="166"/>
    </row>
    <row r="153" spans="4:6" ht="12.75">
      <c r="D153" s="166"/>
      <c r="E153" s="166"/>
      <c r="F153" s="166"/>
    </row>
    <row r="154" spans="4:6" ht="12.75">
      <c r="D154" s="166"/>
      <c r="E154" s="166"/>
      <c r="F154" s="166"/>
    </row>
    <row r="155" spans="4:6" ht="12.75">
      <c r="D155" s="166"/>
      <c r="E155" s="166"/>
      <c r="F155" s="166"/>
    </row>
    <row r="156" spans="4:6" ht="12.75">
      <c r="D156" s="166"/>
      <c r="E156" s="166"/>
      <c r="F156" s="166"/>
    </row>
    <row r="157" spans="4:6" ht="12.75">
      <c r="D157" s="166"/>
      <c r="E157" s="166"/>
      <c r="F157" s="166"/>
    </row>
    <row r="158" spans="4:6" ht="12.75">
      <c r="D158" s="166"/>
      <c r="E158" s="166"/>
      <c r="F158" s="166"/>
    </row>
    <row r="159" spans="4:6" ht="12.75">
      <c r="D159" s="166"/>
      <c r="E159" s="166"/>
      <c r="F159" s="166"/>
    </row>
    <row r="160" spans="4:6" ht="12.75">
      <c r="D160" s="166"/>
      <c r="E160" s="166"/>
      <c r="F160" s="166"/>
    </row>
    <row r="161" spans="4:6" ht="12.75">
      <c r="D161" s="166"/>
      <c r="E161" s="166"/>
      <c r="F161" s="166"/>
    </row>
    <row r="162" spans="4:6" ht="12.75">
      <c r="D162" s="166"/>
      <c r="E162" s="166"/>
      <c r="F162" s="166"/>
    </row>
    <row r="163" spans="4:6" ht="12.75">
      <c r="D163" s="166"/>
      <c r="E163" s="166"/>
      <c r="F163" s="166"/>
    </row>
    <row r="164" spans="4:6" ht="12.75">
      <c r="D164" s="166"/>
      <c r="E164" s="166"/>
      <c r="F164" s="166"/>
    </row>
    <row r="165" spans="4:6" ht="12.75">
      <c r="D165" s="166"/>
      <c r="E165" s="166"/>
      <c r="F165" s="166"/>
    </row>
    <row r="166" spans="4:6" ht="12.75">
      <c r="D166" s="166"/>
      <c r="E166" s="166"/>
      <c r="F166" s="166"/>
    </row>
    <row r="167" spans="4:6" ht="12.75">
      <c r="D167" s="166"/>
      <c r="E167" s="166"/>
      <c r="F167" s="166"/>
    </row>
    <row r="168" spans="4:6" ht="12.75">
      <c r="D168" s="166"/>
      <c r="E168" s="166"/>
      <c r="F168" s="166"/>
    </row>
    <row r="169" spans="4:6" ht="12.75">
      <c r="D169" s="166"/>
      <c r="E169" s="166"/>
      <c r="F169" s="166"/>
    </row>
    <row r="170" spans="4:6" ht="12.75">
      <c r="D170" s="166"/>
      <c r="E170" s="166"/>
      <c r="F170" s="166"/>
    </row>
    <row r="171" spans="4:6" ht="12.75">
      <c r="D171" s="166"/>
      <c r="E171" s="166"/>
      <c r="F171" s="166"/>
    </row>
    <row r="172" spans="4:6" ht="12.75">
      <c r="D172" s="166"/>
      <c r="E172" s="166"/>
      <c r="F172" s="166"/>
    </row>
    <row r="173" spans="4:6" ht="12.75">
      <c r="D173" s="166"/>
      <c r="E173" s="166"/>
      <c r="F173" s="166"/>
    </row>
    <row r="174" spans="4:6" ht="12.75">
      <c r="D174" s="166"/>
      <c r="E174" s="166"/>
      <c r="F174" s="166"/>
    </row>
    <row r="175" spans="4:6" ht="12.75">
      <c r="D175" s="166"/>
      <c r="E175" s="166"/>
      <c r="F175" s="166"/>
    </row>
    <row r="176" spans="4:6" ht="12.75">
      <c r="D176" s="166"/>
      <c r="E176" s="166"/>
      <c r="F176" s="166"/>
    </row>
    <row r="177" spans="4:6" ht="12.75">
      <c r="D177" s="166"/>
      <c r="E177" s="166"/>
      <c r="F177" s="166"/>
    </row>
    <row r="178" spans="4:6" ht="12.75">
      <c r="D178" s="166"/>
      <c r="E178" s="166"/>
      <c r="F178" s="166"/>
    </row>
    <row r="179" spans="4:6" ht="12.75">
      <c r="D179" s="166"/>
      <c r="E179" s="166"/>
      <c r="F179" s="166"/>
    </row>
    <row r="180" spans="4:6" ht="12.75">
      <c r="D180" s="166"/>
      <c r="E180" s="166"/>
      <c r="F180" s="166"/>
    </row>
    <row r="181" spans="4:6" ht="12.75">
      <c r="D181" s="166"/>
      <c r="E181" s="166"/>
      <c r="F181" s="166"/>
    </row>
    <row r="182" spans="4:6" ht="12.75">
      <c r="D182" s="166"/>
      <c r="E182" s="166"/>
      <c r="F182" s="166"/>
    </row>
    <row r="183" spans="4:6" ht="12.75">
      <c r="D183" s="166"/>
      <c r="E183" s="166"/>
      <c r="F183" s="166"/>
    </row>
    <row r="184" spans="4:6" ht="12.75">
      <c r="D184" s="166"/>
      <c r="E184" s="166"/>
      <c r="F184" s="166"/>
    </row>
    <row r="185" spans="4:6" ht="12.75">
      <c r="D185" s="166"/>
      <c r="E185" s="166"/>
      <c r="F185" s="166"/>
    </row>
    <row r="186" spans="4:6" ht="12.75">
      <c r="D186" s="166"/>
      <c r="E186" s="166"/>
      <c r="F186" s="166"/>
    </row>
    <row r="187" spans="4:6" ht="12.75">
      <c r="D187" s="166"/>
      <c r="E187" s="166"/>
      <c r="F187" s="166"/>
    </row>
    <row r="188" spans="4:6" ht="12.75">
      <c r="D188" s="166"/>
      <c r="E188" s="166"/>
      <c r="F188" s="166"/>
    </row>
    <row r="189" spans="4:6" ht="12.75">
      <c r="D189" s="166"/>
      <c r="E189" s="166"/>
      <c r="F189" s="166"/>
    </row>
    <row r="190" spans="4:6" ht="12.75">
      <c r="D190" s="166"/>
      <c r="E190" s="166"/>
      <c r="F190" s="166"/>
    </row>
    <row r="191" spans="4:6" ht="12.75">
      <c r="D191" s="166"/>
      <c r="E191" s="166"/>
      <c r="F191" s="166"/>
    </row>
    <row r="192" spans="4:6" ht="12.75">
      <c r="D192" s="166"/>
      <c r="E192" s="166"/>
      <c r="F192" s="166"/>
    </row>
    <row r="193" spans="4:6" ht="12.75">
      <c r="D193" s="166"/>
      <c r="E193" s="166"/>
      <c r="F193" s="166"/>
    </row>
    <row r="194" spans="4:6" ht="12.75">
      <c r="D194" s="166"/>
      <c r="E194" s="166"/>
      <c r="F194" s="166"/>
    </row>
  </sheetData>
  <sheetProtection/>
  <mergeCells count="15">
    <mergeCell ref="D1:F1"/>
    <mergeCell ref="D2:F2"/>
    <mergeCell ref="D3:F3"/>
    <mergeCell ref="C5:F5"/>
    <mergeCell ref="A7:F7"/>
    <mergeCell ref="C4:F4"/>
    <mergeCell ref="E11:F11"/>
    <mergeCell ref="A98:B98"/>
    <mergeCell ref="A126:F126"/>
    <mergeCell ref="A11:A13"/>
    <mergeCell ref="B11:B13"/>
    <mergeCell ref="C11:C13"/>
    <mergeCell ref="D11:D13"/>
    <mergeCell ref="E12:E13"/>
    <mergeCell ref="F12:F13"/>
  </mergeCells>
  <printOptions/>
  <pageMargins left="0.6299212598425197" right="0.1968503937007874" top="0.5511811023622047" bottom="0.5511811023622047" header="0" footer="0"/>
  <pageSetup fitToHeight="7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B11" sqref="B11:B12"/>
    </sheetView>
  </sheetViews>
  <sheetFormatPr defaultColWidth="9.00390625" defaultRowHeight="12.75"/>
  <cols>
    <col min="1" max="1" width="15.375" style="6" customWidth="1"/>
    <col min="2" max="2" width="40.75390625" style="3" customWidth="1"/>
    <col min="3" max="3" width="16.625" style="3" customWidth="1"/>
    <col min="4" max="4" width="17.625" style="3" customWidth="1"/>
    <col min="5" max="5" width="17.75390625" style="3" customWidth="1"/>
    <col min="6" max="6" width="17.25390625" style="3" customWidth="1"/>
    <col min="7" max="7" width="18.75390625" style="3" customWidth="1"/>
    <col min="8" max="8" width="9.125" style="3" bestFit="1" customWidth="1"/>
    <col min="9" max="16384" width="9.125" style="3" customWidth="1"/>
  </cols>
  <sheetData>
    <row r="1" ht="15.75">
      <c r="B1" s="9"/>
    </row>
    <row r="2" spans="4:6" ht="15.75">
      <c r="D2" s="410" t="s">
        <v>98</v>
      </c>
      <c r="E2" s="410"/>
      <c r="F2" s="410"/>
    </row>
    <row r="3" spans="4:6" ht="15.75">
      <c r="D3" s="410" t="str">
        <f>додаток1!D2</f>
        <v>до  проекту рішення сесії Тетіївської міської ради</v>
      </c>
      <c r="E3" s="410"/>
      <c r="F3" s="410"/>
    </row>
    <row r="4" spans="4:6" ht="31.5" customHeight="1">
      <c r="D4" s="411" t="str">
        <f>додаток1!D3</f>
        <v>"Про бюджет Тетіївської міської територіальної громади на 2022 рік" від 21.12.2021.№ --VIII</v>
      </c>
      <c r="E4" s="411"/>
      <c r="F4" s="411"/>
    </row>
    <row r="5" spans="4:8" ht="16.5" customHeight="1">
      <c r="D5" s="429">
        <f>додаток1!C4</f>
        <v>0</v>
      </c>
      <c r="E5" s="429"/>
      <c r="F5" s="429"/>
      <c r="G5" s="56"/>
      <c r="H5" s="56"/>
    </row>
    <row r="6" spans="3:8" ht="15.75">
      <c r="C6" s="412"/>
      <c r="D6" s="412"/>
      <c r="E6" s="412"/>
      <c r="F6" s="412"/>
      <c r="G6" s="56"/>
      <c r="H6" s="56"/>
    </row>
    <row r="7" spans="1:6" s="46" customFormat="1" ht="30" customHeight="1">
      <c r="A7" s="524" t="s">
        <v>505</v>
      </c>
      <c r="B7" s="524"/>
      <c r="C7" s="524"/>
      <c r="D7" s="524"/>
      <c r="E7" s="524"/>
      <c r="F7" s="524"/>
    </row>
    <row r="8" spans="1:6" s="46" customFormat="1" ht="15.75" customHeight="1">
      <c r="A8" s="58">
        <f>додаток1!A8</f>
        <v>10508000000</v>
      </c>
      <c r="B8" s="57"/>
      <c r="C8" s="57"/>
      <c r="D8" s="59"/>
      <c r="E8" s="59"/>
      <c r="F8" s="59"/>
    </row>
    <row r="9" spans="1:6" s="46" customFormat="1" ht="15.75" customHeight="1">
      <c r="A9" s="26" t="s">
        <v>1</v>
      </c>
      <c r="B9" s="57"/>
      <c r="C9" s="57"/>
      <c r="D9" s="59"/>
      <c r="E9" s="59"/>
      <c r="F9" s="59"/>
    </row>
    <row r="10" spans="1:6" s="47" customFormat="1" ht="15.75" customHeight="1">
      <c r="A10" s="60"/>
      <c r="F10" s="13" t="s">
        <v>2</v>
      </c>
    </row>
    <row r="11" spans="1:6" s="48" customFormat="1" ht="33.75" customHeight="1">
      <c r="A11" s="416" t="s">
        <v>3</v>
      </c>
      <c r="B11" s="404" t="s">
        <v>99</v>
      </c>
      <c r="C11" s="425" t="s">
        <v>5</v>
      </c>
      <c r="D11" s="427" t="s">
        <v>6</v>
      </c>
      <c r="E11" s="415" t="s">
        <v>7</v>
      </c>
      <c r="F11" s="416"/>
    </row>
    <row r="12" spans="1:6" s="49" customFormat="1" ht="42" customHeight="1">
      <c r="A12" s="416"/>
      <c r="B12" s="424"/>
      <c r="C12" s="426"/>
      <c r="D12" s="428"/>
      <c r="E12" s="143" t="s">
        <v>100</v>
      </c>
      <c r="F12" s="61" t="s">
        <v>101</v>
      </c>
    </row>
    <row r="13" spans="1:6" s="50" customFormat="1" ht="15.75" customHeigh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</row>
    <row r="14" spans="1:6" s="51" customFormat="1" ht="15.75" customHeight="1">
      <c r="A14" s="417" t="s">
        <v>102</v>
      </c>
      <c r="B14" s="418"/>
      <c r="C14" s="418"/>
      <c r="D14" s="418"/>
      <c r="E14" s="418"/>
      <c r="F14" s="419"/>
    </row>
    <row r="15" spans="1:6" s="4" customFormat="1" ht="24" customHeight="1">
      <c r="A15" s="68">
        <v>200000</v>
      </c>
      <c r="B15" s="144" t="s">
        <v>103</v>
      </c>
      <c r="C15" s="145">
        <f>D15+E15</f>
        <v>0</v>
      </c>
      <c r="D15" s="64">
        <f>D16+D20+D23</f>
        <v>-1398983</v>
      </c>
      <c r="E15" s="64">
        <f>E16+E20+E23</f>
        <v>1398983</v>
      </c>
      <c r="F15" s="64">
        <f>F16+F20+F23</f>
        <v>1398983</v>
      </c>
    </row>
    <row r="16" spans="1:6" s="4" customFormat="1" ht="24" customHeight="1">
      <c r="A16" s="68">
        <v>203000</v>
      </c>
      <c r="B16" s="144" t="s">
        <v>104</v>
      </c>
      <c r="C16" s="145">
        <f aca="true" t="shared" si="0" ref="C16:C36">D16+E16</f>
        <v>0</v>
      </c>
      <c r="D16" s="64">
        <f>D17</f>
        <v>0</v>
      </c>
      <c r="E16" s="64">
        <f>E17</f>
        <v>0</v>
      </c>
      <c r="F16" s="64">
        <f>F17</f>
        <v>0</v>
      </c>
    </row>
    <row r="17" spans="1:6" s="4" customFormat="1" ht="34.5" customHeight="1">
      <c r="A17" s="68">
        <v>203400</v>
      </c>
      <c r="B17" s="144" t="s">
        <v>105</v>
      </c>
      <c r="C17" s="145">
        <f>C18+C19</f>
        <v>0</v>
      </c>
      <c r="D17" s="64">
        <f>D18+D19</f>
        <v>0</v>
      </c>
      <c r="E17" s="64">
        <f>E18+E19</f>
        <v>0</v>
      </c>
      <c r="F17" s="64">
        <f>F18+F19</f>
        <v>0</v>
      </c>
    </row>
    <row r="18" spans="1:6" s="4" customFormat="1" ht="24" customHeight="1">
      <c r="A18" s="65">
        <v>203410</v>
      </c>
      <c r="B18" s="146" t="s">
        <v>106</v>
      </c>
      <c r="C18" s="145">
        <f t="shared" si="0"/>
        <v>0</v>
      </c>
      <c r="D18" s="66"/>
      <c r="E18" s="66"/>
      <c r="F18" s="66"/>
    </row>
    <row r="19" spans="1:6" s="4" customFormat="1" ht="24" customHeight="1">
      <c r="A19" s="65">
        <v>203420</v>
      </c>
      <c r="B19" s="146" t="s">
        <v>107</v>
      </c>
      <c r="C19" s="145">
        <f t="shared" si="0"/>
        <v>0</v>
      </c>
      <c r="D19" s="66"/>
      <c r="E19" s="66"/>
      <c r="F19" s="66"/>
    </row>
    <row r="20" spans="1:6" s="4" customFormat="1" ht="51" customHeight="1">
      <c r="A20" s="68">
        <v>205000</v>
      </c>
      <c r="B20" s="144" t="s">
        <v>108</v>
      </c>
      <c r="C20" s="145">
        <f t="shared" si="0"/>
        <v>0</v>
      </c>
      <c r="D20" s="64">
        <f>D21-D22</f>
        <v>0</v>
      </c>
      <c r="E20" s="64">
        <f>E21-E22</f>
        <v>0</v>
      </c>
      <c r="F20" s="64">
        <f>F21-F22</f>
        <v>0</v>
      </c>
    </row>
    <row r="21" spans="1:6" s="47" customFormat="1" ht="24" customHeight="1">
      <c r="A21" s="65">
        <v>205100</v>
      </c>
      <c r="B21" s="146" t="s">
        <v>109</v>
      </c>
      <c r="C21" s="145">
        <f t="shared" si="0"/>
        <v>0</v>
      </c>
      <c r="D21" s="66"/>
      <c r="E21" s="66"/>
      <c r="F21" s="66"/>
    </row>
    <row r="22" spans="1:6" s="47" customFormat="1" ht="24" customHeight="1">
      <c r="A22" s="65">
        <v>205200</v>
      </c>
      <c r="B22" s="146" t="s">
        <v>110</v>
      </c>
      <c r="C22" s="145">
        <f t="shared" si="0"/>
        <v>0</v>
      </c>
      <c r="D22" s="66"/>
      <c r="E22" s="66"/>
      <c r="F22" s="66"/>
    </row>
    <row r="23" spans="1:6" s="47" customFormat="1" ht="37.5" customHeight="1">
      <c r="A23" s="68">
        <v>208000</v>
      </c>
      <c r="B23" s="144" t="s">
        <v>111</v>
      </c>
      <c r="C23" s="145">
        <f t="shared" si="0"/>
        <v>0</v>
      </c>
      <c r="D23" s="64">
        <f>D24-D25+D26</f>
        <v>-1398983</v>
      </c>
      <c r="E23" s="64">
        <f>E24-E25+E26</f>
        <v>1398983</v>
      </c>
      <c r="F23" s="64">
        <f>F24-F25+F26</f>
        <v>1398983</v>
      </c>
    </row>
    <row r="24" spans="1:6" s="47" customFormat="1" ht="24.75" customHeight="1">
      <c r="A24" s="65">
        <v>208100</v>
      </c>
      <c r="B24" s="146" t="s">
        <v>109</v>
      </c>
      <c r="C24" s="145">
        <f t="shared" si="0"/>
        <v>0</v>
      </c>
      <c r="D24" s="66"/>
      <c r="E24" s="66"/>
      <c r="F24" s="66"/>
    </row>
    <row r="25" spans="1:6" s="47" customFormat="1" ht="24.75" customHeight="1">
      <c r="A25" s="65">
        <v>208200</v>
      </c>
      <c r="B25" s="146" t="s">
        <v>110</v>
      </c>
      <c r="C25" s="145">
        <f t="shared" si="0"/>
        <v>0</v>
      </c>
      <c r="D25" s="147"/>
      <c r="E25" s="66"/>
      <c r="F25" s="66"/>
    </row>
    <row r="26" spans="1:6" s="47" customFormat="1" ht="43.5" customHeight="1">
      <c r="A26" s="65">
        <v>208400</v>
      </c>
      <c r="B26" s="146" t="s">
        <v>112</v>
      </c>
      <c r="C26" s="148">
        <f t="shared" si="0"/>
        <v>0</v>
      </c>
      <c r="D26" s="66">
        <v>-1398983</v>
      </c>
      <c r="E26" s="66">
        <v>1398983</v>
      </c>
      <c r="F26" s="66">
        <f>E26</f>
        <v>1398983</v>
      </c>
    </row>
    <row r="27" spans="1:6" s="4" customFormat="1" ht="28.5" customHeight="1">
      <c r="A27" s="68"/>
      <c r="B27" s="144" t="s">
        <v>113</v>
      </c>
      <c r="C27" s="145">
        <f t="shared" si="0"/>
        <v>0</v>
      </c>
      <c r="D27" s="64">
        <f>D15</f>
        <v>-1398983</v>
      </c>
      <c r="E27" s="64">
        <f>E15</f>
        <v>1398983</v>
      </c>
      <c r="F27" s="64">
        <f>F15</f>
        <v>1398983</v>
      </c>
    </row>
    <row r="28" spans="1:6" s="4" customFormat="1" ht="28.5" customHeight="1">
      <c r="A28" s="420" t="s">
        <v>114</v>
      </c>
      <c r="B28" s="421"/>
      <c r="C28" s="421"/>
      <c r="D28" s="421"/>
      <c r="E28" s="421"/>
      <c r="F28" s="422"/>
    </row>
    <row r="29" spans="1:6" s="4" customFormat="1" ht="31.5" customHeight="1">
      <c r="A29" s="68">
        <v>600000</v>
      </c>
      <c r="B29" s="144" t="s">
        <v>115</v>
      </c>
      <c r="C29" s="145">
        <f t="shared" si="0"/>
        <v>0</v>
      </c>
      <c r="D29" s="64">
        <f>D20+D23</f>
        <v>-1398983</v>
      </c>
      <c r="E29" s="64">
        <f>E20+E23</f>
        <v>1398983</v>
      </c>
      <c r="F29" s="64">
        <f>F20+F23</f>
        <v>1398983</v>
      </c>
    </row>
    <row r="30" spans="1:7" s="4" customFormat="1" ht="21.75" customHeight="1">
      <c r="A30" s="68">
        <v>602000</v>
      </c>
      <c r="B30" s="144" t="s">
        <v>116</v>
      </c>
      <c r="C30" s="145">
        <f t="shared" si="0"/>
        <v>0</v>
      </c>
      <c r="D30" s="64">
        <f>D31-D32+D33</f>
        <v>-1398983</v>
      </c>
      <c r="E30" s="64">
        <f>E31-E32+E33</f>
        <v>1398983</v>
      </c>
      <c r="F30" s="64">
        <f>F31-F32+F33</f>
        <v>1398983</v>
      </c>
      <c r="G30" s="47"/>
    </row>
    <row r="31" spans="1:6" s="4" customFormat="1" ht="24" customHeight="1">
      <c r="A31" s="65">
        <v>602100</v>
      </c>
      <c r="B31" s="146" t="s">
        <v>109</v>
      </c>
      <c r="C31" s="145">
        <f t="shared" si="0"/>
        <v>0</v>
      </c>
      <c r="D31" s="66">
        <f aca="true" t="shared" si="1" ref="D31:F32">D21+D24</f>
        <v>0</v>
      </c>
      <c r="E31" s="66">
        <f t="shared" si="1"/>
        <v>0</v>
      </c>
      <c r="F31" s="66">
        <f t="shared" si="1"/>
        <v>0</v>
      </c>
    </row>
    <row r="32" spans="1:6" s="4" customFormat="1" ht="25.5" customHeight="1">
      <c r="A32" s="65">
        <v>602200</v>
      </c>
      <c r="B32" s="146" t="s">
        <v>110</v>
      </c>
      <c r="C32" s="145">
        <f t="shared" si="0"/>
        <v>0</v>
      </c>
      <c r="D32" s="66">
        <f t="shared" si="1"/>
        <v>0</v>
      </c>
      <c r="E32" s="66">
        <f t="shared" si="1"/>
        <v>0</v>
      </c>
      <c r="F32" s="66">
        <f t="shared" si="1"/>
        <v>0</v>
      </c>
    </row>
    <row r="33" spans="1:6" s="4" customFormat="1" ht="53.25" customHeight="1">
      <c r="A33" s="65">
        <v>602400</v>
      </c>
      <c r="B33" s="146" t="s">
        <v>112</v>
      </c>
      <c r="C33" s="148">
        <f t="shared" si="0"/>
        <v>0</v>
      </c>
      <c r="D33" s="66">
        <f>D26</f>
        <v>-1398983</v>
      </c>
      <c r="E33" s="66">
        <f>E26</f>
        <v>1398983</v>
      </c>
      <c r="F33" s="66">
        <f>F26</f>
        <v>1398983</v>
      </c>
    </row>
    <row r="34" spans="1:6" s="47" customFormat="1" ht="31.5" customHeight="1">
      <c r="A34" s="68">
        <v>603000</v>
      </c>
      <c r="B34" s="144" t="s">
        <v>117</v>
      </c>
      <c r="C34" s="145">
        <f t="shared" si="0"/>
        <v>0</v>
      </c>
      <c r="D34" s="64">
        <v>0</v>
      </c>
      <c r="E34" s="64">
        <v>0</v>
      </c>
      <c r="F34" s="64">
        <v>0</v>
      </c>
    </row>
    <row r="35" spans="1:6" s="47" customFormat="1" ht="31.5" customHeight="1">
      <c r="A35" s="65">
        <v>603000</v>
      </c>
      <c r="B35" s="146" t="s">
        <v>117</v>
      </c>
      <c r="C35" s="145">
        <f t="shared" si="0"/>
        <v>0</v>
      </c>
      <c r="D35" s="66">
        <v>0</v>
      </c>
      <c r="E35" s="66">
        <v>0</v>
      </c>
      <c r="F35" s="66">
        <v>0</v>
      </c>
    </row>
    <row r="36" spans="1:6" s="4" customFormat="1" ht="31.5" customHeight="1">
      <c r="A36" s="63" t="s">
        <v>96</v>
      </c>
      <c r="B36" s="144" t="s">
        <v>113</v>
      </c>
      <c r="C36" s="145">
        <f t="shared" si="0"/>
        <v>0</v>
      </c>
      <c r="D36" s="64">
        <f>D15</f>
        <v>-1398983</v>
      </c>
      <c r="E36" s="64">
        <f>E15</f>
        <v>1398983</v>
      </c>
      <c r="F36" s="64">
        <f>F15</f>
        <v>1398983</v>
      </c>
    </row>
    <row r="37" spans="1:6" s="47" customFormat="1" ht="62.25" customHeight="1">
      <c r="A37" s="423" t="str">
        <f>додаток1!A126</f>
        <v>Секретар ради                                                                        Наталія  ІВАНЮТА</v>
      </c>
      <c r="B37" s="423"/>
      <c r="C37" s="423"/>
      <c r="D37" s="423"/>
      <c r="E37" s="423"/>
      <c r="F37" s="423"/>
    </row>
    <row r="38" s="47" customFormat="1" ht="23.25" customHeight="1">
      <c r="A38" s="60"/>
    </row>
    <row r="39" spans="1:5" s="47" customFormat="1" ht="15.75">
      <c r="A39" s="60"/>
      <c r="D39" s="149"/>
      <c r="E39" s="149"/>
    </row>
    <row r="40" s="47" customFormat="1" ht="15.75">
      <c r="A40" s="60"/>
    </row>
    <row r="41" s="47" customFormat="1" ht="15.75">
      <c r="A41" s="60"/>
    </row>
    <row r="42" s="47" customFormat="1" ht="15.75">
      <c r="A42" s="60"/>
    </row>
    <row r="43" s="47" customFormat="1" ht="15.75">
      <c r="A43" s="60"/>
    </row>
    <row r="44" s="47" customFormat="1" ht="15.75">
      <c r="A44" s="60"/>
    </row>
    <row r="45" s="47" customFormat="1" ht="15.75">
      <c r="A45" s="60"/>
    </row>
    <row r="46" s="47" customFormat="1" ht="15.75">
      <c r="A46" s="60"/>
    </row>
    <row r="47" s="47" customFormat="1" ht="15.75">
      <c r="A47" s="60"/>
    </row>
    <row r="48" s="47" customFormat="1" ht="15.75">
      <c r="A48" s="60"/>
    </row>
    <row r="49" s="47" customFormat="1" ht="15.75">
      <c r="A49" s="60"/>
    </row>
    <row r="50" s="47" customFormat="1" ht="15.75">
      <c r="A50" s="60"/>
    </row>
    <row r="51" s="47" customFormat="1" ht="15.75">
      <c r="A51" s="60"/>
    </row>
    <row r="52" s="47" customFormat="1" ht="15.75">
      <c r="A52" s="60"/>
    </row>
    <row r="53" s="47" customFormat="1" ht="15.75">
      <c r="A53" s="60"/>
    </row>
    <row r="54" s="47" customFormat="1" ht="15.75">
      <c r="A54" s="60"/>
    </row>
    <row r="55" s="47" customFormat="1" ht="15.75">
      <c r="A55" s="60"/>
    </row>
    <row r="56" s="47" customFormat="1" ht="15.75">
      <c r="A56" s="60"/>
    </row>
    <row r="57" s="47" customFormat="1" ht="15.75">
      <c r="A57" s="60"/>
    </row>
    <row r="58" s="47" customFormat="1" ht="15.75">
      <c r="A58" s="60"/>
    </row>
    <row r="59" s="47" customFormat="1" ht="15.75">
      <c r="A59" s="60"/>
    </row>
    <row r="60" s="47" customFormat="1" ht="15.75">
      <c r="A60" s="60"/>
    </row>
    <row r="61" s="47" customFormat="1" ht="15.75">
      <c r="A61" s="60"/>
    </row>
    <row r="62" s="47" customFormat="1" ht="15.75">
      <c r="A62" s="60"/>
    </row>
    <row r="63" s="47" customFormat="1" ht="15.75">
      <c r="A63" s="60"/>
    </row>
    <row r="64" s="47" customFormat="1" ht="15.75">
      <c r="A64" s="60"/>
    </row>
    <row r="65" s="47" customFormat="1" ht="15.75">
      <c r="A65" s="60"/>
    </row>
    <row r="66" s="47" customFormat="1" ht="15.75">
      <c r="A66" s="60"/>
    </row>
    <row r="67" s="47" customFormat="1" ht="15.75">
      <c r="A67" s="60"/>
    </row>
    <row r="68" s="47" customFormat="1" ht="15.75">
      <c r="A68" s="60"/>
    </row>
    <row r="69" s="47" customFormat="1" ht="15.75">
      <c r="A69" s="60"/>
    </row>
  </sheetData>
  <sheetProtection/>
  <mergeCells count="14">
    <mergeCell ref="D2:F2"/>
    <mergeCell ref="D3:F3"/>
    <mergeCell ref="D4:F4"/>
    <mergeCell ref="D5:F5"/>
    <mergeCell ref="C6:F6"/>
    <mergeCell ref="A7:F7"/>
    <mergeCell ref="E11:F11"/>
    <mergeCell ref="A14:F14"/>
    <mergeCell ref="A28:F28"/>
    <mergeCell ref="A37:F37"/>
    <mergeCell ref="A11:A12"/>
    <mergeCell ref="B11:B12"/>
    <mergeCell ref="C11:C12"/>
    <mergeCell ref="D11:D12"/>
  </mergeCells>
  <printOptions/>
  <pageMargins left="0.75" right="0.32" top="0.393700787401575" bottom="0.23999999999999996" header="0" footer="0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showZeros="0" zoomScale="80" zoomScaleNormal="80" zoomScalePageLayoutView="0" workbookViewId="0" topLeftCell="A1">
      <selection activeCell="D11" sqref="D11:D14"/>
    </sheetView>
  </sheetViews>
  <sheetFormatPr defaultColWidth="9.00390625" defaultRowHeight="12.75"/>
  <cols>
    <col min="1" max="1" width="12.75390625" style="112" customWidth="1"/>
    <col min="2" max="2" width="12.125" style="113" customWidth="1"/>
    <col min="3" max="3" width="12.625" style="113" customWidth="1"/>
    <col min="4" max="4" width="71.125" style="99" customWidth="1"/>
    <col min="5" max="5" width="19.75390625" style="2" customWidth="1"/>
    <col min="6" max="6" width="19.125" style="2" customWidth="1"/>
    <col min="7" max="7" width="17.875" style="2" customWidth="1"/>
    <col min="8" max="8" width="16.75390625" style="2" customWidth="1"/>
    <col min="9" max="9" width="15.75390625" style="2" customWidth="1"/>
    <col min="10" max="11" width="15.375" style="2" customWidth="1"/>
    <col min="12" max="12" width="14.125" style="2" customWidth="1"/>
    <col min="13" max="13" width="12.00390625" style="2" customWidth="1"/>
    <col min="14" max="14" width="13.125" style="2" customWidth="1"/>
    <col min="15" max="15" width="12.75390625" style="2" customWidth="1"/>
    <col min="16" max="16" width="19.375" style="2" customWidth="1"/>
    <col min="17" max="17" width="9.125" style="9" bestFit="1" customWidth="1"/>
    <col min="18" max="16384" width="9.125" style="9" customWidth="1"/>
  </cols>
  <sheetData>
    <row r="1" spans="12:16" ht="23.25" customHeight="1">
      <c r="L1" s="110"/>
      <c r="M1" s="447" t="s">
        <v>118</v>
      </c>
      <c r="N1" s="447"/>
      <c r="O1" s="447"/>
      <c r="P1" s="447"/>
    </row>
    <row r="2" spans="4:16" ht="21" customHeight="1">
      <c r="D2" s="9"/>
      <c r="L2" s="110"/>
      <c r="M2" s="447" t="str">
        <f>додаток1!D2</f>
        <v>до  проекту рішення сесії Тетіївської міської ради</v>
      </c>
      <c r="N2" s="447"/>
      <c r="O2" s="447"/>
      <c r="P2" s="447"/>
    </row>
    <row r="3" spans="4:16" ht="33.75" customHeight="1">
      <c r="D3" s="98"/>
      <c r="L3" s="134">
        <f>додаток1!C3</f>
        <v>0</v>
      </c>
      <c r="M3" s="448" t="str">
        <f>додаток1!D3</f>
        <v>"Про бюджет Тетіївської міської територіальної громади на 2022 рік" від 21.12.2021.№ --VIII</v>
      </c>
      <c r="N3" s="448"/>
      <c r="O3" s="448"/>
      <c r="P3" s="448"/>
    </row>
    <row r="4" spans="12:16" ht="18.75" customHeight="1">
      <c r="L4" s="431">
        <f>додаток1!C4</f>
        <v>0</v>
      </c>
      <c r="M4" s="432"/>
      <c r="N4" s="432"/>
      <c r="O4" s="432"/>
      <c r="P4" s="432"/>
    </row>
    <row r="5" spans="12:16" ht="21" customHeight="1">
      <c r="L5" s="447">
        <f>додаток1!C5</f>
        <v>0</v>
      </c>
      <c r="M5" s="447"/>
      <c r="N5" s="447"/>
      <c r="O5" s="447"/>
      <c r="P5" s="447"/>
    </row>
    <row r="6" spans="10:16" ht="18" customHeight="1">
      <c r="J6" s="54"/>
      <c r="K6" s="54"/>
      <c r="L6" s="410"/>
      <c r="M6" s="410"/>
      <c r="N6" s="410"/>
      <c r="O6" s="410"/>
      <c r="P6" s="410"/>
    </row>
    <row r="7" spans="1:16" s="3" customFormat="1" ht="21.75" customHeight="1">
      <c r="A7" s="114"/>
      <c r="B7" s="525" t="s">
        <v>506</v>
      </c>
      <c r="C7" s="525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</row>
    <row r="8" spans="1:16" s="3" customFormat="1" ht="25.5" customHeight="1">
      <c r="A8" s="442">
        <f>додаток1!A8</f>
        <v>10508000000</v>
      </c>
      <c r="B8" s="442"/>
      <c r="C8" s="115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9" spans="1:16" s="3" customFormat="1" ht="25.5" customHeight="1">
      <c r="A9" s="443" t="s">
        <v>1</v>
      </c>
      <c r="B9" s="443"/>
      <c r="C9" s="11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ht="37.5" customHeight="1">
      <c r="P10" s="14" t="s">
        <v>2</v>
      </c>
    </row>
    <row r="11" spans="1:16" s="101" customFormat="1" ht="32.25" customHeight="1">
      <c r="A11" s="437" t="s">
        <v>119</v>
      </c>
      <c r="B11" s="440" t="s">
        <v>120</v>
      </c>
      <c r="C11" s="404" t="s">
        <v>121</v>
      </c>
      <c r="D11" s="441" t="s">
        <v>122</v>
      </c>
      <c r="E11" s="444" t="s">
        <v>6</v>
      </c>
      <c r="F11" s="445"/>
      <c r="G11" s="445"/>
      <c r="H11" s="445"/>
      <c r="I11" s="446"/>
      <c r="J11" s="433" t="s">
        <v>123</v>
      </c>
      <c r="K11" s="433"/>
      <c r="L11" s="433"/>
      <c r="M11" s="433"/>
      <c r="N11" s="433"/>
      <c r="O11" s="433"/>
      <c r="P11" s="433" t="s">
        <v>124</v>
      </c>
    </row>
    <row r="12" spans="1:16" s="101" customFormat="1" ht="12.75" customHeight="1">
      <c r="A12" s="438"/>
      <c r="B12" s="440"/>
      <c r="C12" s="404"/>
      <c r="D12" s="441"/>
      <c r="E12" s="433" t="s">
        <v>5</v>
      </c>
      <c r="F12" s="434" t="s">
        <v>125</v>
      </c>
      <c r="G12" s="433" t="s">
        <v>126</v>
      </c>
      <c r="H12" s="433"/>
      <c r="I12" s="434" t="s">
        <v>127</v>
      </c>
      <c r="J12" s="433" t="s">
        <v>5</v>
      </c>
      <c r="K12" s="434" t="s">
        <v>128</v>
      </c>
      <c r="L12" s="434" t="s">
        <v>125</v>
      </c>
      <c r="M12" s="433" t="s">
        <v>126</v>
      </c>
      <c r="N12" s="433"/>
      <c r="O12" s="434" t="s">
        <v>127</v>
      </c>
      <c r="P12" s="433"/>
    </row>
    <row r="13" spans="1:16" s="101" customFormat="1" ht="47.25" customHeight="1">
      <c r="A13" s="438"/>
      <c r="B13" s="440"/>
      <c r="C13" s="404"/>
      <c r="D13" s="441"/>
      <c r="E13" s="433"/>
      <c r="F13" s="435"/>
      <c r="G13" s="433" t="s">
        <v>129</v>
      </c>
      <c r="H13" s="433" t="s">
        <v>130</v>
      </c>
      <c r="I13" s="435"/>
      <c r="J13" s="433"/>
      <c r="K13" s="435"/>
      <c r="L13" s="435"/>
      <c r="M13" s="433" t="s">
        <v>129</v>
      </c>
      <c r="N13" s="433" t="s">
        <v>130</v>
      </c>
      <c r="O13" s="435"/>
      <c r="P13" s="433"/>
    </row>
    <row r="14" spans="1:16" s="101" customFormat="1" ht="67.5" customHeight="1">
      <c r="A14" s="439"/>
      <c r="B14" s="440"/>
      <c r="C14" s="404"/>
      <c r="D14" s="441"/>
      <c r="E14" s="433"/>
      <c r="F14" s="436"/>
      <c r="G14" s="433"/>
      <c r="H14" s="433"/>
      <c r="I14" s="436"/>
      <c r="J14" s="433"/>
      <c r="K14" s="436"/>
      <c r="L14" s="436"/>
      <c r="M14" s="433"/>
      <c r="N14" s="433"/>
      <c r="O14" s="436"/>
      <c r="P14" s="433"/>
    </row>
    <row r="15" spans="1:16" s="184" customFormat="1" ht="15.75">
      <c r="A15" s="181">
        <v>1</v>
      </c>
      <c r="B15" s="182">
        <v>2</v>
      </c>
      <c r="C15" s="182" t="s">
        <v>131</v>
      </c>
      <c r="D15" s="183">
        <v>4</v>
      </c>
      <c r="E15" s="183">
        <v>5</v>
      </c>
      <c r="F15" s="183">
        <v>6</v>
      </c>
      <c r="G15" s="183">
        <v>7</v>
      </c>
      <c r="H15" s="183">
        <v>8</v>
      </c>
      <c r="I15" s="183">
        <v>9</v>
      </c>
      <c r="J15" s="183">
        <v>10</v>
      </c>
      <c r="K15" s="183">
        <v>11</v>
      </c>
      <c r="L15" s="183">
        <v>12</v>
      </c>
      <c r="M15" s="183">
        <v>13</v>
      </c>
      <c r="N15" s="183">
        <v>14</v>
      </c>
      <c r="O15" s="183">
        <v>15</v>
      </c>
      <c r="P15" s="183">
        <v>16</v>
      </c>
    </row>
    <row r="16" spans="1:16" s="102" customFormat="1" ht="25.5" customHeight="1">
      <c r="A16" s="118" t="s">
        <v>132</v>
      </c>
      <c r="B16" s="118"/>
      <c r="C16" s="118"/>
      <c r="D16" s="119" t="s">
        <v>133</v>
      </c>
      <c r="E16" s="120">
        <f>E17</f>
        <v>68448700</v>
      </c>
      <c r="F16" s="120">
        <f aca="true" t="shared" si="0" ref="F16:P16">F17</f>
        <v>48853400</v>
      </c>
      <c r="G16" s="120">
        <f t="shared" si="0"/>
        <v>25024800</v>
      </c>
      <c r="H16" s="120">
        <f t="shared" si="0"/>
        <v>1530000</v>
      </c>
      <c r="I16" s="120">
        <f t="shared" si="0"/>
        <v>19595300</v>
      </c>
      <c r="J16" s="120">
        <f t="shared" si="0"/>
        <v>469500</v>
      </c>
      <c r="K16" s="120">
        <f t="shared" si="0"/>
        <v>0</v>
      </c>
      <c r="L16" s="120">
        <f t="shared" si="0"/>
        <v>315000</v>
      </c>
      <c r="M16" s="120">
        <f t="shared" si="0"/>
        <v>0</v>
      </c>
      <c r="N16" s="120">
        <f t="shared" si="0"/>
        <v>0</v>
      </c>
      <c r="O16" s="120">
        <f t="shared" si="0"/>
        <v>154500</v>
      </c>
      <c r="P16" s="120">
        <f t="shared" si="0"/>
        <v>68918200</v>
      </c>
    </row>
    <row r="17" spans="1:16" s="103" customFormat="1" ht="25.5" customHeight="1">
      <c r="A17" s="121" t="s">
        <v>134</v>
      </c>
      <c r="B17" s="121"/>
      <c r="C17" s="121"/>
      <c r="D17" s="122" t="s">
        <v>133</v>
      </c>
      <c r="E17" s="123">
        <f>E18+E21+E26+E34+E39+E53+E58</f>
        <v>68448700</v>
      </c>
      <c r="F17" s="123">
        <f aca="true" t="shared" si="1" ref="F17:P17">F18+F21+F26+F34+F39+F53+F58</f>
        <v>48853400</v>
      </c>
      <c r="G17" s="123">
        <f t="shared" si="1"/>
        <v>25024800</v>
      </c>
      <c r="H17" s="123">
        <f t="shared" si="1"/>
        <v>1530000</v>
      </c>
      <c r="I17" s="123">
        <f t="shared" si="1"/>
        <v>19595300</v>
      </c>
      <c r="J17" s="123">
        <f t="shared" si="1"/>
        <v>469500</v>
      </c>
      <c r="K17" s="123">
        <f t="shared" si="1"/>
        <v>0</v>
      </c>
      <c r="L17" s="123">
        <f t="shared" si="1"/>
        <v>315000</v>
      </c>
      <c r="M17" s="123">
        <f t="shared" si="1"/>
        <v>0</v>
      </c>
      <c r="N17" s="123">
        <f t="shared" si="1"/>
        <v>0</v>
      </c>
      <c r="O17" s="123">
        <f t="shared" si="1"/>
        <v>154500</v>
      </c>
      <c r="P17" s="123">
        <f t="shared" si="1"/>
        <v>68918200</v>
      </c>
    </row>
    <row r="18" spans="1:16" s="103" customFormat="1" ht="25.5" customHeight="1">
      <c r="A18" s="172"/>
      <c r="B18" s="172" t="s">
        <v>370</v>
      </c>
      <c r="C18" s="172"/>
      <c r="D18" s="173" t="s">
        <v>371</v>
      </c>
      <c r="E18" s="174">
        <f>SUM(E19:E20)</f>
        <v>30407400</v>
      </c>
      <c r="F18" s="174">
        <f aca="true" t="shared" si="2" ref="F18:P18">SUM(F19:F20)</f>
        <v>30407400</v>
      </c>
      <c r="G18" s="174">
        <f t="shared" si="2"/>
        <v>23700100</v>
      </c>
      <c r="H18" s="174">
        <f t="shared" si="2"/>
        <v>1520000</v>
      </c>
      <c r="I18" s="174">
        <f t="shared" si="2"/>
        <v>0</v>
      </c>
      <c r="J18" s="174">
        <f t="shared" si="2"/>
        <v>275000</v>
      </c>
      <c r="K18" s="174">
        <f t="shared" si="2"/>
        <v>0</v>
      </c>
      <c r="L18" s="174">
        <f t="shared" si="2"/>
        <v>275000</v>
      </c>
      <c r="M18" s="174">
        <f t="shared" si="2"/>
        <v>0</v>
      </c>
      <c r="N18" s="174">
        <f t="shared" si="2"/>
        <v>0</v>
      </c>
      <c r="O18" s="174">
        <f t="shared" si="2"/>
        <v>0</v>
      </c>
      <c r="P18" s="174">
        <f t="shared" si="2"/>
        <v>30682400</v>
      </c>
    </row>
    <row r="19" spans="1:16" s="104" customFormat="1" ht="78.75" customHeight="1">
      <c r="A19" s="10" t="s">
        <v>135</v>
      </c>
      <c r="B19" s="10" t="s">
        <v>136</v>
      </c>
      <c r="C19" s="10" t="s">
        <v>137</v>
      </c>
      <c r="D19" s="36" t="s">
        <v>138</v>
      </c>
      <c r="E19" s="124">
        <f>F19+I19</f>
        <v>30139100</v>
      </c>
      <c r="F19" s="125">
        <v>30139100</v>
      </c>
      <c r="G19" s="125">
        <v>23700100</v>
      </c>
      <c r="H19" s="125">
        <v>1520000</v>
      </c>
      <c r="I19" s="125"/>
      <c r="J19" s="124">
        <f>L19+O19</f>
        <v>275000</v>
      </c>
      <c r="K19" s="125"/>
      <c r="L19" s="125">
        <v>275000</v>
      </c>
      <c r="M19" s="125"/>
      <c r="N19" s="125"/>
      <c r="O19" s="125"/>
      <c r="P19" s="135">
        <f aca="true" t="shared" si="3" ref="P19:P55">J19+E19</f>
        <v>30414100</v>
      </c>
    </row>
    <row r="20" spans="1:16" s="104" customFormat="1" ht="27" customHeight="1">
      <c r="A20" s="10" t="s">
        <v>139</v>
      </c>
      <c r="B20" s="10" t="s">
        <v>140</v>
      </c>
      <c r="C20" s="10" t="s">
        <v>141</v>
      </c>
      <c r="D20" s="12" t="s">
        <v>142</v>
      </c>
      <c r="E20" s="124">
        <f aca="true" t="shared" si="4" ref="E20:E55">F20+I20</f>
        <v>268300</v>
      </c>
      <c r="F20" s="125">
        <f>50000+168300+50000</f>
        <v>268300</v>
      </c>
      <c r="G20" s="125"/>
      <c r="H20" s="125"/>
      <c r="I20" s="125"/>
      <c r="J20" s="124">
        <f aca="true" t="shared" si="5" ref="J20:J55">L20+O20</f>
        <v>0</v>
      </c>
      <c r="K20" s="125"/>
      <c r="L20" s="125"/>
      <c r="M20" s="125"/>
      <c r="N20" s="125"/>
      <c r="O20" s="125"/>
      <c r="P20" s="135">
        <f t="shared" si="3"/>
        <v>268300</v>
      </c>
    </row>
    <row r="21" spans="1:16" s="178" customFormat="1" ht="27" customHeight="1">
      <c r="A21" s="175"/>
      <c r="B21" s="175" t="s">
        <v>372</v>
      </c>
      <c r="C21" s="175"/>
      <c r="D21" s="176" t="s">
        <v>373</v>
      </c>
      <c r="E21" s="177">
        <f>SUM(E22:E25)</f>
        <v>4875000</v>
      </c>
      <c r="F21" s="177">
        <f aca="true" t="shared" si="6" ref="F21:P21">SUM(F22:F25)</f>
        <v>4875000</v>
      </c>
      <c r="G21" s="177">
        <f t="shared" si="6"/>
        <v>0</v>
      </c>
      <c r="H21" s="177">
        <f t="shared" si="6"/>
        <v>0</v>
      </c>
      <c r="I21" s="177">
        <f t="shared" si="6"/>
        <v>0</v>
      </c>
      <c r="J21" s="177">
        <f t="shared" si="6"/>
        <v>0</v>
      </c>
      <c r="K21" s="177">
        <f t="shared" si="6"/>
        <v>0</v>
      </c>
      <c r="L21" s="177">
        <f t="shared" si="6"/>
        <v>0</v>
      </c>
      <c r="M21" s="177">
        <f t="shared" si="6"/>
        <v>0</v>
      </c>
      <c r="N21" s="177">
        <f t="shared" si="6"/>
        <v>0</v>
      </c>
      <c r="O21" s="177">
        <f t="shared" si="6"/>
        <v>0</v>
      </c>
      <c r="P21" s="177">
        <f t="shared" si="6"/>
        <v>4875000</v>
      </c>
    </row>
    <row r="22" spans="1:16" s="104" customFormat="1" ht="43.5" customHeight="1">
      <c r="A22" s="10" t="s">
        <v>143</v>
      </c>
      <c r="B22" s="10" t="s">
        <v>144</v>
      </c>
      <c r="C22" s="10" t="s">
        <v>145</v>
      </c>
      <c r="D22" s="36" t="s">
        <v>146</v>
      </c>
      <c r="E22" s="124">
        <f t="shared" si="4"/>
        <v>3450000</v>
      </c>
      <c r="F22" s="125">
        <v>3450000</v>
      </c>
      <c r="G22" s="125"/>
      <c r="H22" s="125"/>
      <c r="I22" s="125"/>
      <c r="J22" s="124">
        <f t="shared" si="5"/>
        <v>0</v>
      </c>
      <c r="K22" s="125">
        <f>763597-763597</f>
        <v>0</v>
      </c>
      <c r="L22" s="125">
        <f>32542.6-32542.6</f>
        <v>0</v>
      </c>
      <c r="M22" s="125"/>
      <c r="N22" s="125"/>
      <c r="O22" s="125">
        <f>763597-763597</f>
        <v>0</v>
      </c>
      <c r="P22" s="135">
        <f t="shared" si="3"/>
        <v>3450000</v>
      </c>
    </row>
    <row r="23" spans="1:16" s="104" customFormat="1" ht="51.75" customHeight="1">
      <c r="A23" s="10" t="s">
        <v>147</v>
      </c>
      <c r="B23" s="10" t="s">
        <v>148</v>
      </c>
      <c r="C23" s="10" t="s">
        <v>149</v>
      </c>
      <c r="D23" s="12" t="s">
        <v>150</v>
      </c>
      <c r="E23" s="124">
        <f t="shared" si="4"/>
        <v>1375000</v>
      </c>
      <c r="F23" s="125">
        <v>1375000</v>
      </c>
      <c r="G23" s="125"/>
      <c r="H23" s="125"/>
      <c r="I23" s="125"/>
      <c r="J23" s="124">
        <f t="shared" si="5"/>
        <v>0</v>
      </c>
      <c r="K23" s="125"/>
      <c r="L23" s="125">
        <f>544.2-544.2</f>
        <v>0</v>
      </c>
      <c r="M23" s="125"/>
      <c r="N23" s="125"/>
      <c r="O23" s="125"/>
      <c r="P23" s="135">
        <f t="shared" si="3"/>
        <v>1375000</v>
      </c>
    </row>
    <row r="24" spans="1:16" s="104" customFormat="1" ht="35.25" customHeight="1" hidden="1">
      <c r="A24" s="10" t="s">
        <v>151</v>
      </c>
      <c r="B24" s="10" t="s">
        <v>152</v>
      </c>
      <c r="C24" s="10" t="s">
        <v>153</v>
      </c>
      <c r="D24" s="12" t="s">
        <v>154</v>
      </c>
      <c r="E24" s="124">
        <f t="shared" si="4"/>
        <v>0</v>
      </c>
      <c r="F24" s="125"/>
      <c r="G24" s="125"/>
      <c r="H24" s="125"/>
      <c r="I24" s="125"/>
      <c r="J24" s="124">
        <f t="shared" si="5"/>
        <v>0</v>
      </c>
      <c r="K24" s="125"/>
      <c r="L24" s="125"/>
      <c r="M24" s="125"/>
      <c r="N24" s="125"/>
      <c r="O24" s="125"/>
      <c r="P24" s="135">
        <f t="shared" si="3"/>
        <v>0</v>
      </c>
    </row>
    <row r="25" spans="1:16" s="104" customFormat="1" ht="35.25" customHeight="1">
      <c r="A25" s="10" t="s">
        <v>374</v>
      </c>
      <c r="B25" s="10" t="s">
        <v>376</v>
      </c>
      <c r="C25" s="10" t="s">
        <v>153</v>
      </c>
      <c r="D25" s="12" t="s">
        <v>375</v>
      </c>
      <c r="E25" s="124">
        <f>F25+I25</f>
        <v>50000</v>
      </c>
      <c r="F25" s="125">
        <v>50000</v>
      </c>
      <c r="G25" s="125"/>
      <c r="H25" s="125"/>
      <c r="I25" s="125"/>
      <c r="J25" s="124">
        <f>L25+O25</f>
        <v>0</v>
      </c>
      <c r="K25" s="125"/>
      <c r="L25" s="125"/>
      <c r="M25" s="125"/>
      <c r="N25" s="125"/>
      <c r="O25" s="125"/>
      <c r="P25" s="135">
        <f>J25+E25</f>
        <v>50000</v>
      </c>
    </row>
    <row r="26" spans="1:16" s="178" customFormat="1" ht="35.25" customHeight="1">
      <c r="A26" s="175"/>
      <c r="B26" s="175" t="s">
        <v>377</v>
      </c>
      <c r="C26" s="175"/>
      <c r="D26" s="176" t="s">
        <v>378</v>
      </c>
      <c r="E26" s="177">
        <f>SUM(E27:E33)</f>
        <v>13349000</v>
      </c>
      <c r="F26" s="177">
        <f aca="true" t="shared" si="7" ref="F26:P26">SUM(F27:F33)</f>
        <v>13349000</v>
      </c>
      <c r="G26" s="177">
        <f t="shared" si="7"/>
        <v>1324700</v>
      </c>
      <c r="H26" s="177">
        <f t="shared" si="7"/>
        <v>10000</v>
      </c>
      <c r="I26" s="177">
        <f t="shared" si="7"/>
        <v>0</v>
      </c>
      <c r="J26" s="177">
        <f t="shared" si="7"/>
        <v>0</v>
      </c>
      <c r="K26" s="177">
        <f t="shared" si="7"/>
        <v>0</v>
      </c>
      <c r="L26" s="177">
        <f t="shared" si="7"/>
        <v>0</v>
      </c>
      <c r="M26" s="177">
        <f t="shared" si="7"/>
        <v>0</v>
      </c>
      <c r="N26" s="177">
        <f t="shared" si="7"/>
        <v>0</v>
      </c>
      <c r="O26" s="177">
        <f t="shared" si="7"/>
        <v>0</v>
      </c>
      <c r="P26" s="177">
        <f t="shared" si="7"/>
        <v>13349000</v>
      </c>
    </row>
    <row r="27" spans="1:16" s="104" customFormat="1" ht="42.75" customHeight="1">
      <c r="A27" s="10" t="s">
        <v>379</v>
      </c>
      <c r="B27" s="10" t="s">
        <v>380</v>
      </c>
      <c r="C27" s="10" t="s">
        <v>157</v>
      </c>
      <c r="D27" s="36" t="s">
        <v>381</v>
      </c>
      <c r="E27" s="124">
        <f>F27+I27</f>
        <v>3500</v>
      </c>
      <c r="F27" s="125">
        <v>3500</v>
      </c>
      <c r="G27" s="125"/>
      <c r="H27" s="125"/>
      <c r="I27" s="125"/>
      <c r="J27" s="124">
        <f>L27+O27</f>
        <v>0</v>
      </c>
      <c r="K27" s="125"/>
      <c r="L27" s="125"/>
      <c r="M27" s="125"/>
      <c r="N27" s="125"/>
      <c r="O27" s="125"/>
      <c r="P27" s="135">
        <f>J27+E27</f>
        <v>3500</v>
      </c>
    </row>
    <row r="28" spans="1:16" s="104" customFormat="1" ht="42.75" customHeight="1">
      <c r="A28" s="10" t="s">
        <v>155</v>
      </c>
      <c r="B28" s="10" t="s">
        <v>156</v>
      </c>
      <c r="C28" s="10" t="s">
        <v>157</v>
      </c>
      <c r="D28" s="36" t="s">
        <v>158</v>
      </c>
      <c r="E28" s="124">
        <f t="shared" si="4"/>
        <v>874700</v>
      </c>
      <c r="F28" s="125">
        <v>874700</v>
      </c>
      <c r="G28" s="125"/>
      <c r="H28" s="125"/>
      <c r="I28" s="125"/>
      <c r="J28" s="124">
        <f t="shared" si="5"/>
        <v>0</v>
      </c>
      <c r="K28" s="125"/>
      <c r="L28" s="125"/>
      <c r="M28" s="125"/>
      <c r="N28" s="125"/>
      <c r="O28" s="125"/>
      <c r="P28" s="135">
        <f t="shared" si="3"/>
        <v>874700</v>
      </c>
    </row>
    <row r="29" spans="1:16" s="104" customFormat="1" ht="33" customHeight="1">
      <c r="A29" s="10" t="s">
        <v>159</v>
      </c>
      <c r="B29" s="10" t="s">
        <v>160</v>
      </c>
      <c r="C29" s="10" t="s">
        <v>161</v>
      </c>
      <c r="D29" s="12" t="s">
        <v>162</v>
      </c>
      <c r="E29" s="124">
        <f t="shared" si="4"/>
        <v>1661100</v>
      </c>
      <c r="F29" s="125">
        <v>1661100</v>
      </c>
      <c r="G29" s="125">
        <v>1324700</v>
      </c>
      <c r="H29" s="125">
        <v>10000</v>
      </c>
      <c r="I29" s="125"/>
      <c r="J29" s="124">
        <f t="shared" si="5"/>
        <v>0</v>
      </c>
      <c r="K29" s="125"/>
      <c r="L29" s="125"/>
      <c r="M29" s="125"/>
      <c r="N29" s="125"/>
      <c r="O29" s="125"/>
      <c r="P29" s="135">
        <f t="shared" si="3"/>
        <v>1661100</v>
      </c>
    </row>
    <row r="30" spans="1:16" s="104" customFormat="1" ht="93" customHeight="1" hidden="1">
      <c r="A30" s="10" t="s">
        <v>382</v>
      </c>
      <c r="B30" s="10" t="s">
        <v>383</v>
      </c>
      <c r="C30" s="10" t="s">
        <v>161</v>
      </c>
      <c r="D30" s="12" t="s">
        <v>384</v>
      </c>
      <c r="E30" s="124">
        <f>F30+I30</f>
        <v>0</v>
      </c>
      <c r="F30" s="125"/>
      <c r="G30" s="125"/>
      <c r="H30" s="125"/>
      <c r="I30" s="125"/>
      <c r="J30" s="124">
        <f>L30+O30</f>
        <v>0</v>
      </c>
      <c r="K30" s="125"/>
      <c r="L30" s="125"/>
      <c r="M30" s="125"/>
      <c r="N30" s="125"/>
      <c r="O30" s="125"/>
      <c r="P30" s="135">
        <f>J30+E30</f>
        <v>0</v>
      </c>
    </row>
    <row r="31" spans="1:16" s="104" customFormat="1" ht="93" customHeight="1">
      <c r="A31" s="10" t="s">
        <v>385</v>
      </c>
      <c r="B31" s="10" t="s">
        <v>386</v>
      </c>
      <c r="C31" s="10" t="s">
        <v>213</v>
      </c>
      <c r="D31" s="12" t="s">
        <v>387</v>
      </c>
      <c r="E31" s="124">
        <f>F31+I31</f>
        <v>135000</v>
      </c>
      <c r="F31" s="125">
        <v>135000</v>
      </c>
      <c r="G31" s="125"/>
      <c r="H31" s="125"/>
      <c r="I31" s="125"/>
      <c r="J31" s="124">
        <f>L31+O31</f>
        <v>0</v>
      </c>
      <c r="K31" s="125"/>
      <c r="L31" s="125"/>
      <c r="M31" s="125"/>
      <c r="N31" s="125"/>
      <c r="O31" s="125"/>
      <c r="P31" s="135">
        <f>J31+E31</f>
        <v>135000</v>
      </c>
    </row>
    <row r="32" spans="1:16" s="104" customFormat="1" ht="42.75" customHeight="1">
      <c r="A32" s="10" t="s">
        <v>163</v>
      </c>
      <c r="B32" s="10" t="s">
        <v>164</v>
      </c>
      <c r="C32" s="10" t="s">
        <v>165</v>
      </c>
      <c r="D32" s="126" t="s">
        <v>166</v>
      </c>
      <c r="E32" s="124">
        <f t="shared" si="4"/>
        <v>10253700</v>
      </c>
      <c r="F32" s="125">
        <v>10253700</v>
      </c>
      <c r="G32" s="125"/>
      <c r="H32" s="125"/>
      <c r="I32" s="125"/>
      <c r="J32" s="124">
        <f t="shared" si="5"/>
        <v>0</v>
      </c>
      <c r="K32" s="125"/>
      <c r="L32" s="125"/>
      <c r="M32" s="125"/>
      <c r="N32" s="125"/>
      <c r="O32" s="125"/>
      <c r="P32" s="135">
        <f t="shared" si="3"/>
        <v>10253700</v>
      </c>
    </row>
    <row r="33" spans="1:16" s="104" customFormat="1" ht="42.75" customHeight="1">
      <c r="A33" s="10" t="s">
        <v>167</v>
      </c>
      <c r="B33" s="10" t="s">
        <v>168</v>
      </c>
      <c r="C33" s="10" t="s">
        <v>165</v>
      </c>
      <c r="D33" s="126" t="s">
        <v>169</v>
      </c>
      <c r="E33" s="124">
        <f t="shared" si="4"/>
        <v>421000</v>
      </c>
      <c r="F33" s="125">
        <f>50000+90000+281000</f>
        <v>421000</v>
      </c>
      <c r="G33" s="125"/>
      <c r="H33" s="125"/>
      <c r="I33" s="125"/>
      <c r="J33" s="124">
        <f t="shared" si="5"/>
        <v>0</v>
      </c>
      <c r="K33" s="125"/>
      <c r="L33" s="125"/>
      <c r="M33" s="125"/>
      <c r="N33" s="125"/>
      <c r="O33" s="125"/>
      <c r="P33" s="135">
        <f t="shared" si="3"/>
        <v>421000</v>
      </c>
    </row>
    <row r="34" spans="1:16" s="178" customFormat="1" ht="42.75" customHeight="1">
      <c r="A34" s="175"/>
      <c r="B34" s="175" t="s">
        <v>388</v>
      </c>
      <c r="C34" s="175"/>
      <c r="D34" s="176" t="s">
        <v>389</v>
      </c>
      <c r="E34" s="177">
        <f>SUM(E35:E38)</f>
        <v>19295300</v>
      </c>
      <c r="F34" s="177">
        <f aca="true" t="shared" si="8" ref="F34:P34">SUM(F35:F38)</f>
        <v>0</v>
      </c>
      <c r="G34" s="177">
        <f t="shared" si="8"/>
        <v>0</v>
      </c>
      <c r="H34" s="177">
        <f t="shared" si="8"/>
        <v>0</v>
      </c>
      <c r="I34" s="177">
        <f t="shared" si="8"/>
        <v>19295300</v>
      </c>
      <c r="J34" s="177">
        <f t="shared" si="8"/>
        <v>0</v>
      </c>
      <c r="K34" s="177">
        <f t="shared" si="8"/>
        <v>0</v>
      </c>
      <c r="L34" s="177">
        <f t="shared" si="8"/>
        <v>0</v>
      </c>
      <c r="M34" s="177">
        <f t="shared" si="8"/>
        <v>0</v>
      </c>
      <c r="N34" s="177">
        <f t="shared" si="8"/>
        <v>0</v>
      </c>
      <c r="O34" s="177">
        <f t="shared" si="8"/>
        <v>0</v>
      </c>
      <c r="P34" s="177">
        <f t="shared" si="8"/>
        <v>19295300</v>
      </c>
    </row>
    <row r="35" spans="1:16" s="104" customFormat="1" ht="33" customHeight="1">
      <c r="A35" s="10" t="s">
        <v>170</v>
      </c>
      <c r="B35" s="10" t="s">
        <v>171</v>
      </c>
      <c r="C35" s="10" t="s">
        <v>172</v>
      </c>
      <c r="D35" s="36" t="s">
        <v>173</v>
      </c>
      <c r="E35" s="124">
        <f t="shared" si="4"/>
        <v>2640000</v>
      </c>
      <c r="F35" s="125"/>
      <c r="G35" s="125"/>
      <c r="H35" s="125"/>
      <c r="I35" s="125">
        <v>2640000</v>
      </c>
      <c r="J35" s="124">
        <f t="shared" si="5"/>
        <v>0</v>
      </c>
      <c r="K35" s="125"/>
      <c r="L35" s="125"/>
      <c r="M35" s="125"/>
      <c r="N35" s="125"/>
      <c r="O35" s="125"/>
      <c r="P35" s="135">
        <f t="shared" si="3"/>
        <v>2640000</v>
      </c>
    </row>
    <row r="36" spans="1:16" s="104" customFormat="1" ht="40.5" customHeight="1" hidden="1">
      <c r="A36" s="10" t="s">
        <v>492</v>
      </c>
      <c r="B36" s="10" t="s">
        <v>493</v>
      </c>
      <c r="C36" s="10" t="s">
        <v>172</v>
      </c>
      <c r="D36" s="36" t="s">
        <v>494</v>
      </c>
      <c r="E36" s="124">
        <f>F36+I36</f>
        <v>0</v>
      </c>
      <c r="F36" s="125"/>
      <c r="G36" s="125"/>
      <c r="H36" s="125"/>
      <c r="I36" s="125"/>
      <c r="J36" s="124">
        <f>L36+O36</f>
        <v>0</v>
      </c>
      <c r="K36" s="125"/>
      <c r="L36" s="125"/>
      <c r="M36" s="125"/>
      <c r="N36" s="125"/>
      <c r="O36" s="125"/>
      <c r="P36" s="135">
        <f>J36+E36</f>
        <v>0</v>
      </c>
    </row>
    <row r="37" spans="1:16" s="104" customFormat="1" ht="24.75" customHeight="1">
      <c r="A37" s="10" t="s">
        <v>174</v>
      </c>
      <c r="B37" s="10" t="s">
        <v>175</v>
      </c>
      <c r="C37" s="10" t="s">
        <v>172</v>
      </c>
      <c r="D37" s="36" t="s">
        <v>176</v>
      </c>
      <c r="E37" s="124">
        <f t="shared" si="4"/>
        <v>16655300</v>
      </c>
      <c r="F37" s="125"/>
      <c r="G37" s="125"/>
      <c r="H37" s="125"/>
      <c r="I37" s="125">
        <f>10190600+6464700</f>
        <v>16655300</v>
      </c>
      <c r="J37" s="124">
        <f t="shared" si="5"/>
        <v>0</v>
      </c>
      <c r="K37" s="125"/>
      <c r="L37" s="125"/>
      <c r="M37" s="125"/>
      <c r="N37" s="125"/>
      <c r="O37" s="125"/>
      <c r="P37" s="135">
        <f t="shared" si="3"/>
        <v>16655300</v>
      </c>
    </row>
    <row r="38" spans="1:16" s="104" customFormat="1" ht="112.5" customHeight="1" hidden="1">
      <c r="A38" s="128" t="s">
        <v>486</v>
      </c>
      <c r="B38" s="128" t="s">
        <v>487</v>
      </c>
      <c r="C38" s="128" t="s">
        <v>485</v>
      </c>
      <c r="D38" s="397" t="s">
        <v>488</v>
      </c>
      <c r="E38" s="124">
        <f t="shared" si="4"/>
        <v>0</v>
      </c>
      <c r="F38" s="125"/>
      <c r="G38" s="125"/>
      <c r="H38" s="125"/>
      <c r="I38" s="125"/>
      <c r="J38" s="124">
        <f t="shared" si="5"/>
        <v>0</v>
      </c>
      <c r="K38" s="125">
        <f>300000-300000</f>
        <v>0</v>
      </c>
      <c r="L38" s="125"/>
      <c r="M38" s="125"/>
      <c r="N38" s="125"/>
      <c r="O38" s="125">
        <f>300000-300000</f>
        <v>0</v>
      </c>
      <c r="P38" s="135">
        <f t="shared" si="3"/>
        <v>0</v>
      </c>
    </row>
    <row r="39" spans="1:16" s="178" customFormat="1" ht="33.75" customHeight="1">
      <c r="A39" s="175"/>
      <c r="B39" s="175" t="s">
        <v>390</v>
      </c>
      <c r="C39" s="175"/>
      <c r="D39" s="179" t="s">
        <v>391</v>
      </c>
      <c r="E39" s="177">
        <f>SUM(E40:E52)</f>
        <v>462000</v>
      </c>
      <c r="F39" s="177">
        <f aca="true" t="shared" si="9" ref="F39:P39">SUM(F40:F52)</f>
        <v>162000</v>
      </c>
      <c r="G39" s="177">
        <f t="shared" si="9"/>
        <v>0</v>
      </c>
      <c r="H39" s="177">
        <f t="shared" si="9"/>
        <v>0</v>
      </c>
      <c r="I39" s="177">
        <f t="shared" si="9"/>
        <v>300000</v>
      </c>
      <c r="J39" s="177">
        <f t="shared" si="9"/>
        <v>0</v>
      </c>
      <c r="K39" s="177">
        <f t="shared" si="9"/>
        <v>0</v>
      </c>
      <c r="L39" s="177">
        <f t="shared" si="9"/>
        <v>0</v>
      </c>
      <c r="M39" s="177">
        <f t="shared" si="9"/>
        <v>0</v>
      </c>
      <c r="N39" s="177">
        <f t="shared" si="9"/>
        <v>0</v>
      </c>
      <c r="O39" s="177">
        <f t="shared" si="9"/>
        <v>0</v>
      </c>
      <c r="P39" s="177">
        <f t="shared" si="9"/>
        <v>462000</v>
      </c>
    </row>
    <row r="40" spans="1:16" s="104" customFormat="1" ht="26.25" customHeight="1">
      <c r="A40" s="10" t="s">
        <v>181</v>
      </c>
      <c r="B40" s="10" t="s">
        <v>182</v>
      </c>
      <c r="C40" s="10" t="s">
        <v>183</v>
      </c>
      <c r="D40" s="36" t="s">
        <v>184</v>
      </c>
      <c r="E40" s="124">
        <f t="shared" si="4"/>
        <v>102000</v>
      </c>
      <c r="F40" s="125">
        <v>102000</v>
      </c>
      <c r="G40" s="125"/>
      <c r="H40" s="125"/>
      <c r="I40" s="125"/>
      <c r="J40" s="124">
        <f t="shared" si="5"/>
        <v>0</v>
      </c>
      <c r="K40" s="125"/>
      <c r="L40" s="125">
        <f>1350-1350</f>
        <v>0</v>
      </c>
      <c r="M40" s="125"/>
      <c r="N40" s="125"/>
      <c r="O40" s="125"/>
      <c r="P40" s="135">
        <f t="shared" si="3"/>
        <v>102000</v>
      </c>
    </row>
    <row r="41" spans="1:16" s="104" customFormat="1" ht="26.25" customHeight="1" hidden="1">
      <c r="A41" s="10" t="s">
        <v>345</v>
      </c>
      <c r="B41" s="10" t="s">
        <v>346</v>
      </c>
      <c r="C41" s="10" t="s">
        <v>347</v>
      </c>
      <c r="D41" s="36" t="s">
        <v>348</v>
      </c>
      <c r="E41" s="124"/>
      <c r="F41" s="125"/>
      <c r="G41" s="125"/>
      <c r="H41" s="125"/>
      <c r="I41" s="125"/>
      <c r="J41" s="124">
        <f t="shared" si="5"/>
        <v>0</v>
      </c>
      <c r="K41" s="125"/>
      <c r="L41" s="125"/>
      <c r="M41" s="125"/>
      <c r="N41" s="125"/>
      <c r="O41" s="125"/>
      <c r="P41" s="135">
        <f t="shared" si="3"/>
        <v>0</v>
      </c>
    </row>
    <row r="42" spans="1:16" s="104" customFormat="1" ht="54.75" customHeight="1" hidden="1">
      <c r="A42" s="10" t="s">
        <v>392</v>
      </c>
      <c r="B42" s="10" t="s">
        <v>393</v>
      </c>
      <c r="C42" s="10" t="s">
        <v>194</v>
      </c>
      <c r="D42" s="36" t="s">
        <v>394</v>
      </c>
      <c r="E42" s="124"/>
      <c r="F42" s="125"/>
      <c r="G42" s="125"/>
      <c r="H42" s="125"/>
      <c r="I42" s="125"/>
      <c r="J42" s="124">
        <f>L42+O42</f>
        <v>0</v>
      </c>
      <c r="K42" s="125"/>
      <c r="L42" s="125"/>
      <c r="M42" s="125"/>
      <c r="N42" s="125"/>
      <c r="O42" s="125"/>
      <c r="P42" s="135">
        <f>J42+E42</f>
        <v>0</v>
      </c>
    </row>
    <row r="43" spans="1:16" s="104" customFormat="1" ht="68.25" customHeight="1" hidden="1">
      <c r="A43" s="10" t="s">
        <v>395</v>
      </c>
      <c r="B43" s="10" t="s">
        <v>396</v>
      </c>
      <c r="C43" s="10" t="s">
        <v>194</v>
      </c>
      <c r="D43" s="308" t="s">
        <v>397</v>
      </c>
      <c r="E43" s="124"/>
      <c r="F43" s="125"/>
      <c r="G43" s="125"/>
      <c r="H43" s="125"/>
      <c r="I43" s="125"/>
      <c r="J43" s="124">
        <f>L43+O43</f>
        <v>0</v>
      </c>
      <c r="K43" s="125"/>
      <c r="L43" s="125"/>
      <c r="M43" s="125"/>
      <c r="N43" s="125"/>
      <c r="O43" s="125"/>
      <c r="P43" s="135">
        <f>J43+E43</f>
        <v>0</v>
      </c>
    </row>
    <row r="44" spans="1:16" s="104" customFormat="1" ht="33" customHeight="1" hidden="1">
      <c r="A44" s="10" t="s">
        <v>489</v>
      </c>
      <c r="B44" s="10" t="s">
        <v>490</v>
      </c>
      <c r="C44" s="10" t="s">
        <v>194</v>
      </c>
      <c r="D44" s="308" t="s">
        <v>491</v>
      </c>
      <c r="E44" s="124"/>
      <c r="F44" s="125"/>
      <c r="G44" s="125"/>
      <c r="H44" s="125"/>
      <c r="I44" s="125"/>
      <c r="J44" s="124">
        <f>L44+O44</f>
        <v>0</v>
      </c>
      <c r="K44" s="125"/>
      <c r="L44" s="125"/>
      <c r="M44" s="125"/>
      <c r="N44" s="125"/>
      <c r="O44" s="125"/>
      <c r="P44" s="135">
        <f>J44+E44</f>
        <v>0</v>
      </c>
    </row>
    <row r="45" spans="1:16" s="104" customFormat="1" ht="35.25" customHeight="1">
      <c r="A45" s="10" t="s">
        <v>185</v>
      </c>
      <c r="B45" s="10" t="s">
        <v>186</v>
      </c>
      <c r="C45" s="10" t="s">
        <v>187</v>
      </c>
      <c r="D45" s="12" t="s">
        <v>188</v>
      </c>
      <c r="E45" s="124">
        <f t="shared" si="4"/>
        <v>300000</v>
      </c>
      <c r="F45" s="125"/>
      <c r="G45" s="125"/>
      <c r="H45" s="125"/>
      <c r="I45" s="125">
        <v>300000</v>
      </c>
      <c r="J45" s="124">
        <f t="shared" si="5"/>
        <v>0</v>
      </c>
      <c r="K45" s="125"/>
      <c r="L45" s="125"/>
      <c r="M45" s="125"/>
      <c r="N45" s="125"/>
      <c r="O45" s="125"/>
      <c r="P45" s="135">
        <f t="shared" si="3"/>
        <v>300000</v>
      </c>
    </row>
    <row r="46" spans="1:16" s="104" customFormat="1" ht="59.25" customHeight="1" hidden="1">
      <c r="A46" s="10" t="s">
        <v>398</v>
      </c>
      <c r="B46" s="10" t="s">
        <v>399</v>
      </c>
      <c r="C46" s="10" t="s">
        <v>187</v>
      </c>
      <c r="D46" s="12" t="s">
        <v>400</v>
      </c>
      <c r="E46" s="124">
        <f>F46+I46</f>
        <v>0</v>
      </c>
      <c r="F46" s="125"/>
      <c r="G46" s="125"/>
      <c r="H46" s="125"/>
      <c r="I46" s="125"/>
      <c r="J46" s="124">
        <f>L46+O46</f>
        <v>0</v>
      </c>
      <c r="K46" s="125"/>
      <c r="L46" s="125"/>
      <c r="M46" s="125"/>
      <c r="N46" s="125"/>
      <c r="O46" s="125"/>
      <c r="P46" s="135">
        <f>J46+E46</f>
        <v>0</v>
      </c>
    </row>
    <row r="47" spans="1:16" s="104" customFormat="1" ht="27" customHeight="1" hidden="1">
      <c r="A47" s="10" t="s">
        <v>189</v>
      </c>
      <c r="B47" s="10" t="s">
        <v>190</v>
      </c>
      <c r="C47" s="10" t="s">
        <v>187</v>
      </c>
      <c r="D47" s="12" t="s">
        <v>191</v>
      </c>
      <c r="E47" s="124">
        <f t="shared" si="4"/>
        <v>0</v>
      </c>
      <c r="F47" s="125"/>
      <c r="G47" s="125"/>
      <c r="H47" s="125"/>
      <c r="I47" s="125">
        <f>30000-30000</f>
        <v>0</v>
      </c>
      <c r="J47" s="124">
        <f t="shared" si="5"/>
        <v>0</v>
      </c>
      <c r="K47" s="125"/>
      <c r="L47" s="125"/>
      <c r="M47" s="125"/>
      <c r="N47" s="125"/>
      <c r="O47" s="125"/>
      <c r="P47" s="135">
        <f t="shared" si="3"/>
        <v>0</v>
      </c>
    </row>
    <row r="48" spans="1:16" s="104" customFormat="1" ht="64.5" customHeight="1" hidden="1">
      <c r="A48" s="10" t="s">
        <v>453</v>
      </c>
      <c r="B48" s="10" t="s">
        <v>454</v>
      </c>
      <c r="C48" s="10" t="s">
        <v>456</v>
      </c>
      <c r="D48" s="12" t="s">
        <v>455</v>
      </c>
      <c r="E48" s="124">
        <f t="shared" si="4"/>
        <v>0</v>
      </c>
      <c r="F48" s="125"/>
      <c r="G48" s="125"/>
      <c r="H48" s="125"/>
      <c r="I48" s="125"/>
      <c r="J48" s="124"/>
      <c r="K48" s="125"/>
      <c r="L48" s="125"/>
      <c r="M48" s="125"/>
      <c r="N48" s="125"/>
      <c r="O48" s="125"/>
      <c r="P48" s="135">
        <f t="shared" si="3"/>
        <v>0</v>
      </c>
    </row>
    <row r="49" spans="1:16" s="104" customFormat="1" ht="42.75" customHeight="1" hidden="1">
      <c r="A49" s="10" t="s">
        <v>401</v>
      </c>
      <c r="B49" s="10" t="s">
        <v>402</v>
      </c>
      <c r="C49" s="10" t="s">
        <v>194</v>
      </c>
      <c r="D49" s="12" t="s">
        <v>403</v>
      </c>
      <c r="E49" s="124">
        <f>F49+I49</f>
        <v>0</v>
      </c>
      <c r="F49" s="125"/>
      <c r="G49" s="125"/>
      <c r="H49" s="125"/>
      <c r="I49" s="125"/>
      <c r="J49" s="124">
        <f>L49+O49</f>
        <v>0</v>
      </c>
      <c r="K49" s="125"/>
      <c r="L49" s="125"/>
      <c r="M49" s="125"/>
      <c r="N49" s="125"/>
      <c r="O49" s="125"/>
      <c r="P49" s="135">
        <f>J49+E49</f>
        <v>0</v>
      </c>
    </row>
    <row r="50" spans="1:16" s="104" customFormat="1" ht="41.25" customHeight="1">
      <c r="A50" s="10" t="s">
        <v>192</v>
      </c>
      <c r="B50" s="10" t="s">
        <v>193</v>
      </c>
      <c r="C50" s="10" t="s">
        <v>194</v>
      </c>
      <c r="D50" s="36" t="s">
        <v>195</v>
      </c>
      <c r="E50" s="124">
        <f t="shared" si="4"/>
        <v>60000</v>
      </c>
      <c r="F50" s="125">
        <v>60000</v>
      </c>
      <c r="G50" s="125"/>
      <c r="H50" s="125"/>
      <c r="I50" s="125"/>
      <c r="J50" s="124">
        <f t="shared" si="5"/>
        <v>0</v>
      </c>
      <c r="K50" s="125"/>
      <c r="L50" s="125"/>
      <c r="M50" s="125"/>
      <c r="N50" s="125"/>
      <c r="O50" s="125"/>
      <c r="P50" s="135">
        <f t="shared" si="3"/>
        <v>60000</v>
      </c>
    </row>
    <row r="51" spans="1:16" s="104" customFormat="1" ht="120" customHeight="1" hidden="1">
      <c r="A51" s="10" t="s">
        <v>462</v>
      </c>
      <c r="B51" s="10" t="s">
        <v>463</v>
      </c>
      <c r="C51" s="10" t="s">
        <v>194</v>
      </c>
      <c r="D51" s="36" t="s">
        <v>464</v>
      </c>
      <c r="E51" s="124">
        <f t="shared" si="4"/>
        <v>0</v>
      </c>
      <c r="F51" s="125"/>
      <c r="G51" s="125"/>
      <c r="H51" s="125"/>
      <c r="I51" s="125"/>
      <c r="J51" s="124">
        <f t="shared" si="5"/>
        <v>0</v>
      </c>
      <c r="K51" s="125"/>
      <c r="L51" s="125"/>
      <c r="M51" s="125"/>
      <c r="N51" s="125"/>
      <c r="O51" s="125"/>
      <c r="P51" s="135">
        <f t="shared" si="3"/>
        <v>0</v>
      </c>
    </row>
    <row r="52" spans="1:16" s="104" customFormat="1" ht="27" customHeight="1" hidden="1">
      <c r="A52" s="10" t="s">
        <v>196</v>
      </c>
      <c r="B52" s="10" t="s">
        <v>197</v>
      </c>
      <c r="C52" s="10" t="s">
        <v>194</v>
      </c>
      <c r="D52" s="12" t="s">
        <v>198</v>
      </c>
      <c r="E52" s="124">
        <f t="shared" si="4"/>
        <v>0</v>
      </c>
      <c r="F52" s="125"/>
      <c r="G52" s="125"/>
      <c r="H52" s="125"/>
      <c r="I52" s="125"/>
      <c r="J52" s="124">
        <f t="shared" si="5"/>
        <v>0</v>
      </c>
      <c r="K52" s="125"/>
      <c r="L52" s="125"/>
      <c r="M52" s="125"/>
      <c r="N52" s="125"/>
      <c r="O52" s="125"/>
      <c r="P52" s="135">
        <f t="shared" si="3"/>
        <v>0</v>
      </c>
    </row>
    <row r="53" spans="1:16" s="178" customFormat="1" ht="27" customHeight="1">
      <c r="A53" s="175"/>
      <c r="B53" s="175" t="s">
        <v>404</v>
      </c>
      <c r="C53" s="175"/>
      <c r="D53" s="176" t="s">
        <v>405</v>
      </c>
      <c r="E53" s="177">
        <f>SUM(E54:E57)</f>
        <v>0</v>
      </c>
      <c r="F53" s="177">
        <f aca="true" t="shared" si="10" ref="F53:P53">SUM(F54:F57)</f>
        <v>0</v>
      </c>
      <c r="G53" s="177">
        <f t="shared" si="10"/>
        <v>0</v>
      </c>
      <c r="H53" s="177">
        <f t="shared" si="10"/>
        <v>0</v>
      </c>
      <c r="I53" s="177">
        <f t="shared" si="10"/>
        <v>0</v>
      </c>
      <c r="J53" s="177">
        <f t="shared" si="10"/>
        <v>194500</v>
      </c>
      <c r="K53" s="177">
        <f t="shared" si="10"/>
        <v>0</v>
      </c>
      <c r="L53" s="177">
        <f t="shared" si="10"/>
        <v>40000</v>
      </c>
      <c r="M53" s="177">
        <f t="shared" si="10"/>
        <v>0</v>
      </c>
      <c r="N53" s="177">
        <f t="shared" si="10"/>
        <v>0</v>
      </c>
      <c r="O53" s="177">
        <f t="shared" si="10"/>
        <v>154500</v>
      </c>
      <c r="P53" s="177">
        <f t="shared" si="10"/>
        <v>194500</v>
      </c>
    </row>
    <row r="54" spans="1:16" s="178" customFormat="1" ht="27" customHeight="1" hidden="1">
      <c r="A54" s="10" t="s">
        <v>407</v>
      </c>
      <c r="B54" s="10" t="s">
        <v>406</v>
      </c>
      <c r="C54" s="10" t="s">
        <v>408</v>
      </c>
      <c r="D54" s="12" t="s">
        <v>409</v>
      </c>
      <c r="E54" s="124">
        <f>F54+I54</f>
        <v>0</v>
      </c>
      <c r="F54" s="125"/>
      <c r="G54" s="125"/>
      <c r="H54" s="125"/>
      <c r="I54" s="125"/>
      <c r="J54" s="124">
        <f>L54+O54</f>
        <v>0</v>
      </c>
      <c r="K54" s="125"/>
      <c r="L54" s="125"/>
      <c r="M54" s="125"/>
      <c r="N54" s="125"/>
      <c r="O54" s="125"/>
      <c r="P54" s="135">
        <f>J54+E54</f>
        <v>0</v>
      </c>
    </row>
    <row r="55" spans="1:16" s="104" customFormat="1" ht="36" customHeight="1" hidden="1">
      <c r="A55" s="10" t="s">
        <v>199</v>
      </c>
      <c r="B55" s="10" t="s">
        <v>200</v>
      </c>
      <c r="C55" s="10" t="s">
        <v>201</v>
      </c>
      <c r="D55" s="12" t="s">
        <v>202</v>
      </c>
      <c r="E55" s="124">
        <f t="shared" si="4"/>
        <v>0</v>
      </c>
      <c r="F55" s="125"/>
      <c r="G55" s="125"/>
      <c r="H55" s="125"/>
      <c r="I55" s="125"/>
      <c r="J55" s="124">
        <f t="shared" si="5"/>
        <v>0</v>
      </c>
      <c r="K55" s="125"/>
      <c r="L55" s="125"/>
      <c r="M55" s="125"/>
      <c r="N55" s="125"/>
      <c r="O55" s="125"/>
      <c r="P55" s="135">
        <f t="shared" si="3"/>
        <v>0</v>
      </c>
    </row>
    <row r="56" spans="1:16" s="104" customFormat="1" ht="27" customHeight="1" hidden="1">
      <c r="A56" s="10" t="s">
        <v>410</v>
      </c>
      <c r="B56" s="10" t="s">
        <v>411</v>
      </c>
      <c r="C56" s="10" t="s">
        <v>201</v>
      </c>
      <c r="D56" s="12" t="s">
        <v>412</v>
      </c>
      <c r="E56" s="124">
        <f>F56+I56</f>
        <v>0</v>
      </c>
      <c r="F56" s="125">
        <f>70000-70000</f>
        <v>0</v>
      </c>
      <c r="G56" s="125"/>
      <c r="H56" s="125"/>
      <c r="I56" s="125"/>
      <c r="J56" s="124">
        <f>L56+O56</f>
        <v>0</v>
      </c>
      <c r="K56" s="125"/>
      <c r="L56" s="125"/>
      <c r="M56" s="125"/>
      <c r="N56" s="125"/>
      <c r="O56" s="125"/>
      <c r="P56" s="135">
        <f>J56+E56</f>
        <v>0</v>
      </c>
    </row>
    <row r="57" spans="1:16" s="104" customFormat="1" ht="27" customHeight="1">
      <c r="A57" s="10" t="s">
        <v>203</v>
      </c>
      <c r="B57" s="10" t="s">
        <v>204</v>
      </c>
      <c r="C57" s="10" t="s">
        <v>205</v>
      </c>
      <c r="D57" s="127" t="s">
        <v>206</v>
      </c>
      <c r="E57" s="124">
        <f>F57+I57</f>
        <v>0</v>
      </c>
      <c r="F57" s="125"/>
      <c r="G57" s="125"/>
      <c r="H57" s="125"/>
      <c r="I57" s="125"/>
      <c r="J57" s="124">
        <f>L57+O57</f>
        <v>194500</v>
      </c>
      <c r="K57" s="125"/>
      <c r="L57" s="125">
        <v>40000</v>
      </c>
      <c r="M57" s="125"/>
      <c r="N57" s="125"/>
      <c r="O57" s="125">
        <v>154500</v>
      </c>
      <c r="P57" s="135">
        <f>J57+E57</f>
        <v>194500</v>
      </c>
    </row>
    <row r="58" spans="1:16" s="178" customFormat="1" ht="27" customHeight="1">
      <c r="A58" s="175"/>
      <c r="B58" s="175" t="s">
        <v>432</v>
      </c>
      <c r="C58" s="175"/>
      <c r="D58" s="176" t="s">
        <v>433</v>
      </c>
      <c r="E58" s="177">
        <f>SUM(E59)</f>
        <v>60000</v>
      </c>
      <c r="F58" s="177">
        <f aca="true" t="shared" si="11" ref="F58:P58">SUM(F59)</f>
        <v>60000</v>
      </c>
      <c r="G58" s="177">
        <f t="shared" si="11"/>
        <v>0</v>
      </c>
      <c r="H58" s="177">
        <f t="shared" si="11"/>
        <v>0</v>
      </c>
      <c r="I58" s="177">
        <f t="shared" si="11"/>
        <v>0</v>
      </c>
      <c r="J58" s="177">
        <f t="shared" si="11"/>
        <v>0</v>
      </c>
      <c r="K58" s="177">
        <f t="shared" si="11"/>
        <v>0</v>
      </c>
      <c r="L58" s="177">
        <f t="shared" si="11"/>
        <v>0</v>
      </c>
      <c r="M58" s="177">
        <f t="shared" si="11"/>
        <v>0</v>
      </c>
      <c r="N58" s="177">
        <f t="shared" si="11"/>
        <v>0</v>
      </c>
      <c r="O58" s="177">
        <f t="shared" si="11"/>
        <v>0</v>
      </c>
      <c r="P58" s="177">
        <f t="shared" si="11"/>
        <v>60000</v>
      </c>
    </row>
    <row r="59" spans="1:16" s="178" customFormat="1" ht="57.75" customHeight="1">
      <c r="A59" s="10" t="s">
        <v>482</v>
      </c>
      <c r="B59" s="10" t="s">
        <v>483</v>
      </c>
      <c r="C59" s="10" t="s">
        <v>140</v>
      </c>
      <c r="D59" s="12" t="s">
        <v>484</v>
      </c>
      <c r="E59" s="124">
        <f>F59+I59</f>
        <v>60000</v>
      </c>
      <c r="F59" s="125">
        <v>60000</v>
      </c>
      <c r="G59" s="125"/>
      <c r="H59" s="125"/>
      <c r="I59" s="125"/>
      <c r="J59" s="124">
        <f>L59+O59</f>
        <v>0</v>
      </c>
      <c r="K59" s="125"/>
      <c r="L59" s="125"/>
      <c r="M59" s="125"/>
      <c r="N59" s="125"/>
      <c r="O59" s="125"/>
      <c r="P59" s="135">
        <f>J59+E59</f>
        <v>60000</v>
      </c>
    </row>
    <row r="60" spans="1:16" s="105" customFormat="1" ht="39" customHeight="1">
      <c r="A60" s="118" t="s">
        <v>207</v>
      </c>
      <c r="B60" s="118"/>
      <c r="C60" s="118"/>
      <c r="D60" s="119" t="s">
        <v>413</v>
      </c>
      <c r="E60" s="120">
        <f>E61</f>
        <v>189339517</v>
      </c>
      <c r="F60" s="120">
        <f aca="true" t="shared" si="12" ref="F60:P60">F61</f>
        <v>189339517</v>
      </c>
      <c r="G60" s="120">
        <f t="shared" si="12"/>
        <v>142454817</v>
      </c>
      <c r="H60" s="120">
        <f t="shared" si="12"/>
        <v>13209200</v>
      </c>
      <c r="I60" s="120">
        <f t="shared" si="12"/>
        <v>0</v>
      </c>
      <c r="J60" s="120">
        <f t="shared" si="12"/>
        <v>7203600</v>
      </c>
      <c r="K60" s="120">
        <f t="shared" si="12"/>
        <v>0</v>
      </c>
      <c r="L60" s="120">
        <f t="shared" si="12"/>
        <v>7203600</v>
      </c>
      <c r="M60" s="120">
        <f t="shared" si="12"/>
        <v>0</v>
      </c>
      <c r="N60" s="120">
        <f t="shared" si="12"/>
        <v>0</v>
      </c>
      <c r="O60" s="120">
        <f t="shared" si="12"/>
        <v>0</v>
      </c>
      <c r="P60" s="120">
        <f t="shared" si="12"/>
        <v>196543117</v>
      </c>
    </row>
    <row r="61" spans="1:16" s="106" customFormat="1" ht="40.5" customHeight="1">
      <c r="A61" s="121" t="s">
        <v>208</v>
      </c>
      <c r="B61" s="121"/>
      <c r="C61" s="121"/>
      <c r="D61" s="122" t="str">
        <f>D60</f>
        <v>Відділ освіти Тетіївської міської ради</v>
      </c>
      <c r="E61" s="123">
        <f>E62+E64+E79+E81</f>
        <v>189339517</v>
      </c>
      <c r="F61" s="123">
        <f aca="true" t="shared" si="13" ref="F61:P61">F62+F64+F79+F81</f>
        <v>189339517</v>
      </c>
      <c r="G61" s="123">
        <f t="shared" si="13"/>
        <v>142454817</v>
      </c>
      <c r="H61" s="123">
        <f t="shared" si="13"/>
        <v>13209200</v>
      </c>
      <c r="I61" s="123">
        <f t="shared" si="13"/>
        <v>0</v>
      </c>
      <c r="J61" s="123">
        <f t="shared" si="13"/>
        <v>7203600</v>
      </c>
      <c r="K61" s="123">
        <f t="shared" si="13"/>
        <v>0</v>
      </c>
      <c r="L61" s="123">
        <f t="shared" si="13"/>
        <v>7203600</v>
      </c>
      <c r="M61" s="123">
        <f t="shared" si="13"/>
        <v>0</v>
      </c>
      <c r="N61" s="123">
        <f t="shared" si="13"/>
        <v>0</v>
      </c>
      <c r="O61" s="123">
        <f t="shared" si="13"/>
        <v>0</v>
      </c>
      <c r="P61" s="123">
        <f t="shared" si="13"/>
        <v>196543117</v>
      </c>
    </row>
    <row r="62" spans="1:16" s="180" customFormat="1" ht="32.25" customHeight="1">
      <c r="A62" s="172"/>
      <c r="B62" s="172" t="s">
        <v>370</v>
      </c>
      <c r="C62" s="172"/>
      <c r="D62" s="173" t="s">
        <v>371</v>
      </c>
      <c r="E62" s="174">
        <f>E63</f>
        <v>849000</v>
      </c>
      <c r="F62" s="174">
        <f aca="true" t="shared" si="14" ref="F62:P62">F63</f>
        <v>849000</v>
      </c>
      <c r="G62" s="174">
        <f t="shared" si="14"/>
        <v>695900</v>
      </c>
      <c r="H62" s="174">
        <f t="shared" si="14"/>
        <v>0</v>
      </c>
      <c r="I62" s="174">
        <f t="shared" si="14"/>
        <v>0</v>
      </c>
      <c r="J62" s="174">
        <f t="shared" si="14"/>
        <v>0</v>
      </c>
      <c r="K62" s="174">
        <f t="shared" si="14"/>
        <v>0</v>
      </c>
      <c r="L62" s="174">
        <f t="shared" si="14"/>
        <v>0</v>
      </c>
      <c r="M62" s="174">
        <f t="shared" si="14"/>
        <v>0</v>
      </c>
      <c r="N62" s="174">
        <f t="shared" si="14"/>
        <v>0</v>
      </c>
      <c r="O62" s="174">
        <f t="shared" si="14"/>
        <v>0</v>
      </c>
      <c r="P62" s="174">
        <f t="shared" si="14"/>
        <v>849000</v>
      </c>
    </row>
    <row r="63" spans="1:16" s="107" customFormat="1" ht="40.5" customHeight="1">
      <c r="A63" s="128" t="s">
        <v>209</v>
      </c>
      <c r="B63" s="128" t="s">
        <v>210</v>
      </c>
      <c r="C63" s="128" t="s">
        <v>137</v>
      </c>
      <c r="D63" s="12" t="s">
        <v>211</v>
      </c>
      <c r="E63" s="129">
        <f>F63+I63</f>
        <v>849000</v>
      </c>
      <c r="F63" s="130">
        <v>849000</v>
      </c>
      <c r="G63" s="130">
        <v>695900</v>
      </c>
      <c r="H63" s="131"/>
      <c r="I63" s="131"/>
      <c r="J63" s="124">
        <f>L63+O63</f>
        <v>0</v>
      </c>
      <c r="K63" s="131"/>
      <c r="L63" s="131"/>
      <c r="M63" s="131"/>
      <c r="N63" s="131"/>
      <c r="O63" s="131"/>
      <c r="P63" s="135">
        <f>J63+E63</f>
        <v>849000</v>
      </c>
    </row>
    <row r="64" spans="1:16" s="178" customFormat="1" ht="40.5" customHeight="1">
      <c r="A64" s="175"/>
      <c r="B64" s="175" t="s">
        <v>414</v>
      </c>
      <c r="C64" s="175"/>
      <c r="D64" s="176" t="s">
        <v>415</v>
      </c>
      <c r="E64" s="177">
        <f>SUM(E65:E78)</f>
        <v>187722417</v>
      </c>
      <c r="F64" s="177">
        <f aca="true" t="shared" si="15" ref="F64:P64">SUM(F65:F78)</f>
        <v>187722417</v>
      </c>
      <c r="G64" s="177">
        <f t="shared" si="15"/>
        <v>141133417</v>
      </c>
      <c r="H64" s="177">
        <f t="shared" si="15"/>
        <v>13209200</v>
      </c>
      <c r="I64" s="177">
        <f t="shared" si="15"/>
        <v>0</v>
      </c>
      <c r="J64" s="177">
        <f t="shared" si="15"/>
        <v>7203600</v>
      </c>
      <c r="K64" s="177">
        <f t="shared" si="15"/>
        <v>0</v>
      </c>
      <c r="L64" s="177">
        <f t="shared" si="15"/>
        <v>7203600</v>
      </c>
      <c r="M64" s="177">
        <f t="shared" si="15"/>
        <v>0</v>
      </c>
      <c r="N64" s="177">
        <f t="shared" si="15"/>
        <v>0</v>
      </c>
      <c r="O64" s="177">
        <f t="shared" si="15"/>
        <v>0</v>
      </c>
      <c r="P64" s="177">
        <f t="shared" si="15"/>
        <v>194926017</v>
      </c>
    </row>
    <row r="65" spans="1:16" s="108" customFormat="1" ht="27" customHeight="1">
      <c r="A65" s="10" t="s">
        <v>212</v>
      </c>
      <c r="B65" s="10" t="s">
        <v>213</v>
      </c>
      <c r="C65" s="10" t="s">
        <v>214</v>
      </c>
      <c r="D65" s="132" t="s">
        <v>215</v>
      </c>
      <c r="E65" s="124">
        <f>F65+I65</f>
        <v>30281800</v>
      </c>
      <c r="F65" s="133">
        <v>30281800</v>
      </c>
      <c r="G65" s="133">
        <v>21573800</v>
      </c>
      <c r="H65" s="133">
        <v>3192000</v>
      </c>
      <c r="I65" s="133"/>
      <c r="J65" s="124">
        <f>L65+O65</f>
        <v>1847800</v>
      </c>
      <c r="K65" s="133"/>
      <c r="L65" s="133">
        <v>1847800</v>
      </c>
      <c r="M65" s="133"/>
      <c r="N65" s="133"/>
      <c r="O65" s="133"/>
      <c r="P65" s="135">
        <f>J65+E65</f>
        <v>32129600</v>
      </c>
    </row>
    <row r="66" spans="1:16" s="104" customFormat="1" ht="42.75" customHeight="1">
      <c r="A66" s="10" t="s">
        <v>216</v>
      </c>
      <c r="B66" s="10" t="s">
        <v>217</v>
      </c>
      <c r="C66" s="10" t="s">
        <v>218</v>
      </c>
      <c r="D66" s="12" t="s">
        <v>219</v>
      </c>
      <c r="E66" s="124">
        <f aca="true" t="shared" si="16" ref="E66:E80">F66+I66</f>
        <v>45946217</v>
      </c>
      <c r="F66" s="133">
        <f>44170617+1775600</f>
        <v>45946217</v>
      </c>
      <c r="G66" s="133">
        <f>27466317+1455400</f>
        <v>28921717</v>
      </c>
      <c r="H66" s="133">
        <v>9710200</v>
      </c>
      <c r="I66" s="133"/>
      <c r="J66" s="124">
        <f aca="true" t="shared" si="17" ref="J66:J80">L66+O66</f>
        <v>5355800</v>
      </c>
      <c r="K66" s="133"/>
      <c r="L66" s="133">
        <v>5355800</v>
      </c>
      <c r="M66" s="133"/>
      <c r="N66" s="133"/>
      <c r="O66" s="133"/>
      <c r="P66" s="135">
        <f aca="true" t="shared" si="18" ref="P66:P80">J66+E66</f>
        <v>51302017</v>
      </c>
    </row>
    <row r="67" spans="1:16" s="108" customFormat="1" ht="36" customHeight="1">
      <c r="A67" s="10" t="s">
        <v>220</v>
      </c>
      <c r="B67" s="10" t="s">
        <v>221</v>
      </c>
      <c r="C67" s="10" t="s">
        <v>218</v>
      </c>
      <c r="D67" s="12" t="s">
        <v>222</v>
      </c>
      <c r="E67" s="124">
        <f t="shared" si="16"/>
        <v>102784700</v>
      </c>
      <c r="F67" s="133">
        <v>102784700</v>
      </c>
      <c r="G67" s="133">
        <v>84596500</v>
      </c>
      <c r="H67" s="133"/>
      <c r="I67" s="133"/>
      <c r="J67" s="124">
        <f t="shared" si="17"/>
        <v>0</v>
      </c>
      <c r="K67" s="133"/>
      <c r="L67" s="133"/>
      <c r="M67" s="133"/>
      <c r="N67" s="133"/>
      <c r="O67" s="133"/>
      <c r="P67" s="135">
        <f t="shared" si="18"/>
        <v>102784700</v>
      </c>
    </row>
    <row r="68" spans="1:16" s="108" customFormat="1" ht="36" customHeight="1" hidden="1">
      <c r="A68" s="10" t="s">
        <v>459</v>
      </c>
      <c r="B68" s="10" t="s">
        <v>460</v>
      </c>
      <c r="C68" s="10" t="s">
        <v>218</v>
      </c>
      <c r="D68" s="12" t="s">
        <v>461</v>
      </c>
      <c r="E68" s="124">
        <f>F68+I68</f>
        <v>0</v>
      </c>
      <c r="F68" s="133"/>
      <c r="G68" s="133"/>
      <c r="H68" s="133"/>
      <c r="I68" s="133"/>
      <c r="J68" s="124">
        <f>L68+O68</f>
        <v>0</v>
      </c>
      <c r="K68" s="133"/>
      <c r="L68" s="133"/>
      <c r="M68" s="133"/>
      <c r="N68" s="133"/>
      <c r="O68" s="133"/>
      <c r="P68" s="135">
        <f>J68+E68</f>
        <v>0</v>
      </c>
    </row>
    <row r="69" spans="1:16" s="104" customFormat="1" ht="38.25" customHeight="1">
      <c r="A69" s="10" t="s">
        <v>223</v>
      </c>
      <c r="B69" s="10" t="s">
        <v>157</v>
      </c>
      <c r="C69" s="10" t="s">
        <v>224</v>
      </c>
      <c r="D69" s="36" t="s">
        <v>225</v>
      </c>
      <c r="E69" s="124">
        <f t="shared" si="16"/>
        <v>3048200</v>
      </c>
      <c r="F69" s="133">
        <v>3048200</v>
      </c>
      <c r="G69" s="133">
        <v>2355500</v>
      </c>
      <c r="H69" s="133">
        <v>173500</v>
      </c>
      <c r="I69" s="133"/>
      <c r="J69" s="124">
        <f t="shared" si="17"/>
        <v>0</v>
      </c>
      <c r="K69" s="133"/>
      <c r="L69" s="133"/>
      <c r="M69" s="133"/>
      <c r="N69" s="133"/>
      <c r="O69" s="133"/>
      <c r="P69" s="135">
        <f t="shared" si="18"/>
        <v>3048200</v>
      </c>
    </row>
    <row r="70" spans="1:16" s="104" customFormat="1" ht="31.5" customHeight="1">
      <c r="A70" s="11" t="s">
        <v>226</v>
      </c>
      <c r="B70" s="10" t="s">
        <v>227</v>
      </c>
      <c r="C70" s="10" t="s">
        <v>228</v>
      </c>
      <c r="D70" s="126" t="s">
        <v>229</v>
      </c>
      <c r="E70" s="124">
        <f t="shared" si="16"/>
        <v>4308000</v>
      </c>
      <c r="F70" s="130">
        <v>4308000</v>
      </c>
      <c r="G70" s="130">
        <v>2934600</v>
      </c>
      <c r="H70" s="130">
        <v>76800</v>
      </c>
      <c r="I70" s="133"/>
      <c r="J70" s="124">
        <f t="shared" si="17"/>
        <v>0</v>
      </c>
      <c r="K70" s="133"/>
      <c r="L70" s="133"/>
      <c r="M70" s="133"/>
      <c r="N70" s="133"/>
      <c r="O70" s="133"/>
      <c r="P70" s="135">
        <f t="shared" si="18"/>
        <v>4308000</v>
      </c>
    </row>
    <row r="71" spans="1:16" s="104" customFormat="1" ht="27.75" customHeight="1">
      <c r="A71" s="10" t="s">
        <v>230</v>
      </c>
      <c r="B71" s="10" t="s">
        <v>231</v>
      </c>
      <c r="C71" s="10" t="s">
        <v>228</v>
      </c>
      <c r="D71" s="36" t="s">
        <v>232</v>
      </c>
      <c r="E71" s="124">
        <f t="shared" si="16"/>
        <v>359100</v>
      </c>
      <c r="F71" s="133">
        <f>300000+50000+9100</f>
        <v>359100</v>
      </c>
      <c r="G71" s="133"/>
      <c r="H71" s="133"/>
      <c r="I71" s="133"/>
      <c r="J71" s="124">
        <f t="shared" si="17"/>
        <v>0</v>
      </c>
      <c r="K71" s="133"/>
      <c r="L71" s="133"/>
      <c r="M71" s="133"/>
      <c r="N71" s="133"/>
      <c r="O71" s="133"/>
      <c r="P71" s="135">
        <f t="shared" si="18"/>
        <v>359100</v>
      </c>
    </row>
    <row r="72" spans="1:16" s="104" customFormat="1" ht="36.75" customHeight="1">
      <c r="A72" s="10" t="s">
        <v>233</v>
      </c>
      <c r="B72" s="10" t="s">
        <v>234</v>
      </c>
      <c r="C72" s="10" t="s">
        <v>228</v>
      </c>
      <c r="D72" s="36" t="s">
        <v>235</v>
      </c>
      <c r="E72" s="124">
        <f t="shared" si="16"/>
        <v>94400</v>
      </c>
      <c r="F72" s="125">
        <v>94400</v>
      </c>
      <c r="G72" s="125">
        <v>41300</v>
      </c>
      <c r="H72" s="125">
        <v>34100</v>
      </c>
      <c r="I72" s="133"/>
      <c r="J72" s="124">
        <f t="shared" si="17"/>
        <v>0</v>
      </c>
      <c r="K72" s="133"/>
      <c r="L72" s="133"/>
      <c r="M72" s="133"/>
      <c r="N72" s="133"/>
      <c r="O72" s="133"/>
      <c r="P72" s="135">
        <f t="shared" si="18"/>
        <v>94400</v>
      </c>
    </row>
    <row r="73" spans="1:16" s="104" customFormat="1" ht="42" customHeight="1" hidden="1">
      <c r="A73" s="10" t="s">
        <v>236</v>
      </c>
      <c r="B73" s="10" t="s">
        <v>237</v>
      </c>
      <c r="C73" s="10" t="s">
        <v>228</v>
      </c>
      <c r="D73" s="36" t="s">
        <v>238</v>
      </c>
      <c r="E73" s="124">
        <f t="shared" si="16"/>
        <v>0</v>
      </c>
      <c r="F73" s="133"/>
      <c r="G73" s="133"/>
      <c r="H73" s="133"/>
      <c r="I73" s="133"/>
      <c r="J73" s="124">
        <f t="shared" si="17"/>
        <v>0</v>
      </c>
      <c r="K73" s="133"/>
      <c r="L73" s="133"/>
      <c r="M73" s="133"/>
      <c r="N73" s="133"/>
      <c r="O73" s="133"/>
      <c r="P73" s="135">
        <f t="shared" si="18"/>
        <v>0</v>
      </c>
    </row>
    <row r="74" spans="1:16" s="104" customFormat="1" ht="42" customHeight="1">
      <c r="A74" s="10" t="s">
        <v>239</v>
      </c>
      <c r="B74" s="10" t="s">
        <v>240</v>
      </c>
      <c r="C74" s="10" t="s">
        <v>228</v>
      </c>
      <c r="D74" s="36" t="s">
        <v>241</v>
      </c>
      <c r="E74" s="124">
        <f t="shared" si="16"/>
        <v>900000</v>
      </c>
      <c r="F74" s="130">
        <v>900000</v>
      </c>
      <c r="G74" s="130">
        <v>710000</v>
      </c>
      <c r="H74" s="130">
        <v>22600</v>
      </c>
      <c r="I74" s="133"/>
      <c r="J74" s="124">
        <f t="shared" si="17"/>
        <v>0</v>
      </c>
      <c r="K74" s="133"/>
      <c r="L74" s="133"/>
      <c r="M74" s="133"/>
      <c r="N74" s="133"/>
      <c r="O74" s="133"/>
      <c r="P74" s="135">
        <f t="shared" si="18"/>
        <v>900000</v>
      </c>
    </row>
    <row r="75" spans="1:16" s="104" customFormat="1" ht="83.25" customHeight="1" hidden="1">
      <c r="A75" s="10" t="s">
        <v>416</v>
      </c>
      <c r="B75" s="10" t="s">
        <v>418</v>
      </c>
      <c r="C75" s="10" t="s">
        <v>228</v>
      </c>
      <c r="D75" s="36" t="s">
        <v>420</v>
      </c>
      <c r="E75" s="124">
        <f>F75+I75</f>
        <v>0</v>
      </c>
      <c r="F75" s="130"/>
      <c r="G75" s="130"/>
      <c r="H75" s="130"/>
      <c r="I75" s="133"/>
      <c r="J75" s="124">
        <f>L75+O75</f>
        <v>0</v>
      </c>
      <c r="K75" s="133"/>
      <c r="L75" s="133"/>
      <c r="M75" s="133"/>
      <c r="N75" s="133"/>
      <c r="O75" s="133"/>
      <c r="P75" s="135">
        <f>J75+E75</f>
        <v>0</v>
      </c>
    </row>
    <row r="76" spans="1:16" s="104" customFormat="1" ht="79.5" customHeight="1" hidden="1">
      <c r="A76" s="10" t="s">
        <v>417</v>
      </c>
      <c r="B76" s="10" t="s">
        <v>419</v>
      </c>
      <c r="C76" s="10" t="s">
        <v>228</v>
      </c>
      <c r="D76" s="36" t="s">
        <v>421</v>
      </c>
      <c r="E76" s="124">
        <f>F76+I76</f>
        <v>0</v>
      </c>
      <c r="F76" s="130"/>
      <c r="G76" s="130"/>
      <c r="H76" s="130"/>
      <c r="I76" s="133"/>
      <c r="J76" s="124">
        <f>L76+O76</f>
        <v>0</v>
      </c>
      <c r="K76" s="133"/>
      <c r="L76" s="133"/>
      <c r="M76" s="133"/>
      <c r="N76" s="133"/>
      <c r="O76" s="133"/>
      <c r="P76" s="135">
        <f>J76+E76</f>
        <v>0</v>
      </c>
    </row>
    <row r="77" spans="1:16" s="104" customFormat="1" ht="54" customHeight="1" hidden="1">
      <c r="A77" s="10" t="s">
        <v>242</v>
      </c>
      <c r="B77" s="10" t="s">
        <v>243</v>
      </c>
      <c r="C77" s="10" t="s">
        <v>228</v>
      </c>
      <c r="D77" s="36" t="s">
        <v>244</v>
      </c>
      <c r="E77" s="124">
        <f t="shared" si="16"/>
        <v>0</v>
      </c>
      <c r="F77" s="133"/>
      <c r="G77" s="133"/>
      <c r="H77" s="133"/>
      <c r="I77" s="133"/>
      <c r="J77" s="124">
        <f t="shared" si="17"/>
        <v>0</v>
      </c>
      <c r="K77" s="133"/>
      <c r="L77" s="133"/>
      <c r="M77" s="133"/>
      <c r="N77" s="133"/>
      <c r="O77" s="133"/>
      <c r="P77" s="135">
        <f t="shared" si="18"/>
        <v>0</v>
      </c>
    </row>
    <row r="78" spans="1:16" s="104" customFormat="1" ht="75" customHeight="1" hidden="1">
      <c r="A78" s="10" t="s">
        <v>422</v>
      </c>
      <c r="B78" s="10" t="s">
        <v>423</v>
      </c>
      <c r="C78" s="10" t="s">
        <v>228</v>
      </c>
      <c r="D78" s="36" t="s">
        <v>424</v>
      </c>
      <c r="E78" s="124">
        <f>F78+I78</f>
        <v>0</v>
      </c>
      <c r="F78" s="133"/>
      <c r="G78" s="133"/>
      <c r="H78" s="133"/>
      <c r="I78" s="133"/>
      <c r="J78" s="124">
        <f>L78+O78</f>
        <v>0</v>
      </c>
      <c r="K78" s="133"/>
      <c r="L78" s="133"/>
      <c r="M78" s="133"/>
      <c r="N78" s="133"/>
      <c r="O78" s="133"/>
      <c r="P78" s="135">
        <f>J78+E78</f>
        <v>0</v>
      </c>
    </row>
    <row r="79" spans="1:16" s="178" customFormat="1" ht="38.25" customHeight="1">
      <c r="A79" s="175"/>
      <c r="B79" s="175" t="s">
        <v>425</v>
      </c>
      <c r="C79" s="175"/>
      <c r="D79" s="179" t="s">
        <v>426</v>
      </c>
      <c r="E79" s="177">
        <f>SUM(E80)</f>
        <v>768100</v>
      </c>
      <c r="F79" s="177">
        <f aca="true" t="shared" si="19" ref="F79:P79">SUM(F80)</f>
        <v>768100</v>
      </c>
      <c r="G79" s="177">
        <f t="shared" si="19"/>
        <v>625500</v>
      </c>
      <c r="H79" s="177">
        <f t="shared" si="19"/>
        <v>0</v>
      </c>
      <c r="I79" s="177">
        <f t="shared" si="19"/>
        <v>0</v>
      </c>
      <c r="J79" s="177">
        <f t="shared" si="19"/>
        <v>0</v>
      </c>
      <c r="K79" s="177">
        <f t="shared" si="19"/>
        <v>0</v>
      </c>
      <c r="L79" s="177">
        <f t="shared" si="19"/>
        <v>0</v>
      </c>
      <c r="M79" s="177">
        <f t="shared" si="19"/>
        <v>0</v>
      </c>
      <c r="N79" s="177">
        <f t="shared" si="19"/>
        <v>0</v>
      </c>
      <c r="O79" s="177">
        <f t="shared" si="19"/>
        <v>0</v>
      </c>
      <c r="P79" s="177">
        <f t="shared" si="19"/>
        <v>768100</v>
      </c>
    </row>
    <row r="80" spans="1:16" s="104" customFormat="1" ht="34.5" customHeight="1">
      <c r="A80" s="11" t="s">
        <v>245</v>
      </c>
      <c r="B80" s="10" t="s">
        <v>246</v>
      </c>
      <c r="C80" s="10" t="s">
        <v>247</v>
      </c>
      <c r="D80" s="126" t="s">
        <v>248</v>
      </c>
      <c r="E80" s="124">
        <f t="shared" si="16"/>
        <v>768100</v>
      </c>
      <c r="F80" s="133">
        <v>768100</v>
      </c>
      <c r="G80" s="133">
        <v>625500</v>
      </c>
      <c r="H80" s="133"/>
      <c r="I80" s="133"/>
      <c r="J80" s="124">
        <f t="shared" si="17"/>
        <v>0</v>
      </c>
      <c r="K80" s="133"/>
      <c r="L80" s="133"/>
      <c r="M80" s="133"/>
      <c r="N80" s="133"/>
      <c r="O80" s="133"/>
      <c r="P80" s="135">
        <f t="shared" si="18"/>
        <v>768100</v>
      </c>
    </row>
    <row r="81" spans="1:16" s="104" customFormat="1" ht="34.5" customHeight="1" hidden="1">
      <c r="A81" s="175"/>
      <c r="B81" s="175" t="s">
        <v>390</v>
      </c>
      <c r="C81" s="175"/>
      <c r="D81" s="179" t="s">
        <v>391</v>
      </c>
      <c r="E81" s="177">
        <f>SUM(E82)</f>
        <v>0</v>
      </c>
      <c r="F81" s="177">
        <f aca="true" t="shared" si="20" ref="F81:P81">SUM(F82)</f>
        <v>0</v>
      </c>
      <c r="G81" s="177">
        <f t="shared" si="20"/>
        <v>0</v>
      </c>
      <c r="H81" s="177">
        <f t="shared" si="20"/>
        <v>0</v>
      </c>
      <c r="I81" s="177">
        <f t="shared" si="20"/>
        <v>0</v>
      </c>
      <c r="J81" s="177">
        <f t="shared" si="20"/>
        <v>0</v>
      </c>
      <c r="K81" s="177">
        <f t="shared" si="20"/>
        <v>0</v>
      </c>
      <c r="L81" s="177">
        <f t="shared" si="20"/>
        <v>0</v>
      </c>
      <c r="M81" s="177">
        <f t="shared" si="20"/>
        <v>0</v>
      </c>
      <c r="N81" s="177">
        <f t="shared" si="20"/>
        <v>0</v>
      </c>
      <c r="O81" s="177">
        <f t="shared" si="20"/>
        <v>0</v>
      </c>
      <c r="P81" s="177">
        <f t="shared" si="20"/>
        <v>0</v>
      </c>
    </row>
    <row r="82" spans="1:16" s="104" customFormat="1" ht="55.5" customHeight="1" hidden="1">
      <c r="A82" s="10" t="s">
        <v>435</v>
      </c>
      <c r="B82" s="10" t="s">
        <v>393</v>
      </c>
      <c r="C82" s="10" t="s">
        <v>194</v>
      </c>
      <c r="D82" s="36" t="s">
        <v>394</v>
      </c>
      <c r="E82" s="124">
        <f>F82+I82</f>
        <v>0</v>
      </c>
      <c r="F82" s="133"/>
      <c r="G82" s="133"/>
      <c r="H82" s="133"/>
      <c r="I82" s="133"/>
      <c r="J82" s="124">
        <f>L82+O82</f>
        <v>0</v>
      </c>
      <c r="K82" s="133"/>
      <c r="L82" s="133"/>
      <c r="M82" s="133"/>
      <c r="N82" s="133"/>
      <c r="O82" s="133"/>
      <c r="P82" s="135">
        <f>J82+E82</f>
        <v>0</v>
      </c>
    </row>
    <row r="83" spans="1:16" s="109" customFormat="1" ht="36.75" customHeight="1">
      <c r="A83" s="118" t="s">
        <v>249</v>
      </c>
      <c r="B83" s="118"/>
      <c r="C83" s="118"/>
      <c r="D83" s="119" t="s">
        <v>427</v>
      </c>
      <c r="E83" s="120">
        <f>E84</f>
        <v>21301000</v>
      </c>
      <c r="F83" s="120">
        <f aca="true" t="shared" si="21" ref="F83:P83">F84</f>
        <v>21301000</v>
      </c>
      <c r="G83" s="120">
        <f t="shared" si="21"/>
        <v>14391100</v>
      </c>
      <c r="H83" s="120">
        <f t="shared" si="21"/>
        <v>1805100</v>
      </c>
      <c r="I83" s="120">
        <f t="shared" si="21"/>
        <v>0</v>
      </c>
      <c r="J83" s="120">
        <f t="shared" si="21"/>
        <v>218000</v>
      </c>
      <c r="K83" s="120">
        <f t="shared" si="21"/>
        <v>0</v>
      </c>
      <c r="L83" s="120">
        <f t="shared" si="21"/>
        <v>198000</v>
      </c>
      <c r="M83" s="120">
        <f t="shared" si="21"/>
        <v>147600</v>
      </c>
      <c r="N83" s="120">
        <f t="shared" si="21"/>
        <v>0</v>
      </c>
      <c r="O83" s="120">
        <f t="shared" si="21"/>
        <v>20000</v>
      </c>
      <c r="P83" s="120">
        <f t="shared" si="21"/>
        <v>21519000</v>
      </c>
    </row>
    <row r="84" spans="1:16" s="108" customFormat="1" ht="37.5" customHeight="1">
      <c r="A84" s="121" t="s">
        <v>250</v>
      </c>
      <c r="B84" s="121"/>
      <c r="C84" s="121"/>
      <c r="D84" s="122" t="str">
        <f>D83</f>
        <v>Відділ культури, молоді та спорту Тетіївської міської ради</v>
      </c>
      <c r="E84" s="123">
        <f>E85+E87+E89+E91+E97</f>
        <v>21301000</v>
      </c>
      <c r="F84" s="123">
        <f aca="true" t="shared" si="22" ref="F84:P84">F85+F87+F89+F91+F97</f>
        <v>21301000</v>
      </c>
      <c r="G84" s="123">
        <f t="shared" si="22"/>
        <v>14391100</v>
      </c>
      <c r="H84" s="123">
        <f t="shared" si="22"/>
        <v>1805100</v>
      </c>
      <c r="I84" s="123">
        <f t="shared" si="22"/>
        <v>0</v>
      </c>
      <c r="J84" s="123">
        <f t="shared" si="22"/>
        <v>218000</v>
      </c>
      <c r="K84" s="123">
        <f t="shared" si="22"/>
        <v>0</v>
      </c>
      <c r="L84" s="123">
        <f t="shared" si="22"/>
        <v>198000</v>
      </c>
      <c r="M84" s="123">
        <f t="shared" si="22"/>
        <v>147600</v>
      </c>
      <c r="N84" s="123">
        <f t="shared" si="22"/>
        <v>0</v>
      </c>
      <c r="O84" s="123">
        <f t="shared" si="22"/>
        <v>20000</v>
      </c>
      <c r="P84" s="123">
        <f t="shared" si="22"/>
        <v>21519000</v>
      </c>
    </row>
    <row r="85" spans="1:16" s="108" customFormat="1" ht="37.5" customHeight="1">
      <c r="A85" s="172"/>
      <c r="B85" s="172" t="s">
        <v>370</v>
      </c>
      <c r="C85" s="172"/>
      <c r="D85" s="173" t="s">
        <v>371</v>
      </c>
      <c r="E85" s="174">
        <f>E86</f>
        <v>637900</v>
      </c>
      <c r="F85" s="174">
        <f aca="true" t="shared" si="23" ref="F85:P85">F86</f>
        <v>637900</v>
      </c>
      <c r="G85" s="174">
        <f t="shared" si="23"/>
        <v>522900</v>
      </c>
      <c r="H85" s="174">
        <f t="shared" si="23"/>
        <v>0</v>
      </c>
      <c r="I85" s="174">
        <f t="shared" si="23"/>
        <v>0</v>
      </c>
      <c r="J85" s="174">
        <f t="shared" si="23"/>
        <v>0</v>
      </c>
      <c r="K85" s="174">
        <f t="shared" si="23"/>
        <v>0</v>
      </c>
      <c r="L85" s="174">
        <f t="shared" si="23"/>
        <v>0</v>
      </c>
      <c r="M85" s="174">
        <f t="shared" si="23"/>
        <v>0</v>
      </c>
      <c r="N85" s="174">
        <f t="shared" si="23"/>
        <v>0</v>
      </c>
      <c r="O85" s="174">
        <f t="shared" si="23"/>
        <v>0</v>
      </c>
      <c r="P85" s="174">
        <f t="shared" si="23"/>
        <v>637900</v>
      </c>
    </row>
    <row r="86" spans="1:16" s="108" customFormat="1" ht="57.75" customHeight="1">
      <c r="A86" s="128" t="s">
        <v>251</v>
      </c>
      <c r="B86" s="128" t="s">
        <v>210</v>
      </c>
      <c r="C86" s="128" t="s">
        <v>137</v>
      </c>
      <c r="D86" s="12" t="s">
        <v>211</v>
      </c>
      <c r="E86" s="124">
        <f>F86+I86</f>
        <v>637900</v>
      </c>
      <c r="F86" s="130">
        <v>637900</v>
      </c>
      <c r="G86" s="130">
        <v>522900</v>
      </c>
      <c r="H86" s="131"/>
      <c r="I86" s="131"/>
      <c r="J86" s="136"/>
      <c r="K86" s="131"/>
      <c r="L86" s="131"/>
      <c r="M86" s="131"/>
      <c r="N86" s="131"/>
      <c r="O86" s="131"/>
      <c r="P86" s="135">
        <f>J86+E86</f>
        <v>637900</v>
      </c>
    </row>
    <row r="87" spans="1:16" s="108" customFormat="1" ht="34.5" customHeight="1">
      <c r="A87" s="175"/>
      <c r="B87" s="175" t="s">
        <v>414</v>
      </c>
      <c r="C87" s="175"/>
      <c r="D87" s="176" t="s">
        <v>415</v>
      </c>
      <c r="E87" s="177">
        <f>SUM(E88)</f>
        <v>4160700</v>
      </c>
      <c r="F87" s="177">
        <f aca="true" t="shared" si="24" ref="F87:P87">SUM(F88)</f>
        <v>4160700</v>
      </c>
      <c r="G87" s="177">
        <f t="shared" si="24"/>
        <v>3070100</v>
      </c>
      <c r="H87" s="177">
        <f t="shared" si="24"/>
        <v>405200</v>
      </c>
      <c r="I87" s="177">
        <f t="shared" si="24"/>
        <v>0</v>
      </c>
      <c r="J87" s="177">
        <f t="shared" si="24"/>
        <v>182000</v>
      </c>
      <c r="K87" s="177">
        <f t="shared" si="24"/>
        <v>0</v>
      </c>
      <c r="L87" s="177">
        <f t="shared" si="24"/>
        <v>182000</v>
      </c>
      <c r="M87" s="177">
        <f t="shared" si="24"/>
        <v>147600</v>
      </c>
      <c r="N87" s="177">
        <f t="shared" si="24"/>
        <v>0</v>
      </c>
      <c r="O87" s="177">
        <f t="shared" si="24"/>
        <v>0</v>
      </c>
      <c r="P87" s="177">
        <f t="shared" si="24"/>
        <v>4342700</v>
      </c>
    </row>
    <row r="88" spans="1:16" s="104" customFormat="1" ht="36" customHeight="1">
      <c r="A88" s="10" t="s">
        <v>252</v>
      </c>
      <c r="B88" s="10" t="s">
        <v>253</v>
      </c>
      <c r="C88" s="10" t="s">
        <v>224</v>
      </c>
      <c r="D88" s="12" t="s">
        <v>507</v>
      </c>
      <c r="E88" s="124">
        <f>F88+I88</f>
        <v>4160700</v>
      </c>
      <c r="F88" s="133">
        <v>4160700</v>
      </c>
      <c r="G88" s="133">
        <v>3070100</v>
      </c>
      <c r="H88" s="133">
        <v>405200</v>
      </c>
      <c r="I88" s="133"/>
      <c r="J88" s="124">
        <f>L88+O88</f>
        <v>182000</v>
      </c>
      <c r="K88" s="133"/>
      <c r="L88" s="133">
        <v>182000</v>
      </c>
      <c r="M88" s="133">
        <v>147600</v>
      </c>
      <c r="N88" s="133"/>
      <c r="O88" s="133"/>
      <c r="P88" s="135">
        <f>J88+E88</f>
        <v>4342700</v>
      </c>
    </row>
    <row r="89" spans="1:16" s="104" customFormat="1" ht="36" customHeight="1">
      <c r="A89" s="175"/>
      <c r="B89" s="175" t="s">
        <v>428</v>
      </c>
      <c r="C89" s="175"/>
      <c r="D89" s="176" t="s">
        <v>378</v>
      </c>
      <c r="E89" s="177">
        <f>SUM(E90)</f>
        <v>5000</v>
      </c>
      <c r="F89" s="177">
        <f aca="true" t="shared" si="25" ref="F89:P89">SUM(F90)</f>
        <v>5000</v>
      </c>
      <c r="G89" s="177">
        <f t="shared" si="25"/>
        <v>0</v>
      </c>
      <c r="H89" s="177">
        <f t="shared" si="25"/>
        <v>0</v>
      </c>
      <c r="I89" s="177">
        <f t="shared" si="25"/>
        <v>0</v>
      </c>
      <c r="J89" s="177">
        <f t="shared" si="25"/>
        <v>0</v>
      </c>
      <c r="K89" s="177">
        <f t="shared" si="25"/>
        <v>0</v>
      </c>
      <c r="L89" s="177">
        <f t="shared" si="25"/>
        <v>0</v>
      </c>
      <c r="M89" s="177">
        <f t="shared" si="25"/>
        <v>0</v>
      </c>
      <c r="N89" s="177">
        <f t="shared" si="25"/>
        <v>0</v>
      </c>
      <c r="O89" s="177">
        <f t="shared" si="25"/>
        <v>0</v>
      </c>
      <c r="P89" s="177">
        <f t="shared" si="25"/>
        <v>5000</v>
      </c>
    </row>
    <row r="90" spans="1:16" s="104" customFormat="1" ht="52.5" customHeight="1">
      <c r="A90" s="10" t="s">
        <v>254</v>
      </c>
      <c r="B90" s="10" t="s">
        <v>255</v>
      </c>
      <c r="C90" s="10" t="s">
        <v>161</v>
      </c>
      <c r="D90" s="12" t="s">
        <v>256</v>
      </c>
      <c r="E90" s="124">
        <f>F90+I90</f>
        <v>5000</v>
      </c>
      <c r="F90" s="133">
        <v>5000</v>
      </c>
      <c r="G90" s="133"/>
      <c r="H90" s="133"/>
      <c r="I90" s="133"/>
      <c r="J90" s="124">
        <f aca="true" t="shared" si="26" ref="J90:J104">L90+O90</f>
        <v>0</v>
      </c>
      <c r="K90" s="133"/>
      <c r="L90" s="133"/>
      <c r="M90" s="133"/>
      <c r="N90" s="133"/>
      <c r="O90" s="133"/>
      <c r="P90" s="135">
        <f aca="true" t="shared" si="27" ref="P90:P104">J90+E90</f>
        <v>5000</v>
      </c>
    </row>
    <row r="91" spans="1:16" s="104" customFormat="1" ht="36" customHeight="1">
      <c r="A91" s="175"/>
      <c r="B91" s="175" t="s">
        <v>429</v>
      </c>
      <c r="C91" s="175"/>
      <c r="D91" s="176" t="s">
        <v>430</v>
      </c>
      <c r="E91" s="177">
        <f>SUM(E92:E96)</f>
        <v>14420100</v>
      </c>
      <c r="F91" s="177">
        <f aca="true" t="shared" si="28" ref="F91:P91">SUM(F92:F96)</f>
        <v>14420100</v>
      </c>
      <c r="G91" s="177">
        <f t="shared" si="28"/>
        <v>10236500</v>
      </c>
      <c r="H91" s="177">
        <f t="shared" si="28"/>
        <v>1353000</v>
      </c>
      <c r="I91" s="177">
        <f t="shared" si="28"/>
        <v>0</v>
      </c>
      <c r="J91" s="177">
        <f t="shared" si="28"/>
        <v>36000</v>
      </c>
      <c r="K91" s="177">
        <f t="shared" si="28"/>
        <v>0</v>
      </c>
      <c r="L91" s="177">
        <f t="shared" si="28"/>
        <v>16000</v>
      </c>
      <c r="M91" s="177">
        <f t="shared" si="28"/>
        <v>0</v>
      </c>
      <c r="N91" s="177">
        <f t="shared" si="28"/>
        <v>0</v>
      </c>
      <c r="O91" s="177">
        <f t="shared" si="28"/>
        <v>20000</v>
      </c>
      <c r="P91" s="177">
        <f t="shared" si="28"/>
        <v>14456100</v>
      </c>
    </row>
    <row r="92" spans="1:16" s="104" customFormat="1" ht="32.25" customHeight="1">
      <c r="A92" s="10" t="s">
        <v>257</v>
      </c>
      <c r="B92" s="10" t="s">
        <v>258</v>
      </c>
      <c r="C92" s="10" t="s">
        <v>259</v>
      </c>
      <c r="D92" s="12" t="s">
        <v>260</v>
      </c>
      <c r="E92" s="124">
        <f>F92+I92</f>
        <v>5093200</v>
      </c>
      <c r="F92" s="133">
        <v>5093200</v>
      </c>
      <c r="G92" s="133">
        <v>3844100</v>
      </c>
      <c r="H92" s="133">
        <v>273100</v>
      </c>
      <c r="I92" s="133"/>
      <c r="J92" s="124">
        <f t="shared" si="26"/>
        <v>0</v>
      </c>
      <c r="K92" s="133"/>
      <c r="L92" s="133"/>
      <c r="M92" s="133"/>
      <c r="N92" s="133"/>
      <c r="O92" s="133"/>
      <c r="P92" s="135">
        <f t="shared" si="27"/>
        <v>5093200</v>
      </c>
    </row>
    <row r="93" spans="1:16" s="104" customFormat="1" ht="32.25" customHeight="1">
      <c r="A93" s="10" t="s">
        <v>261</v>
      </c>
      <c r="B93" s="10" t="s">
        <v>262</v>
      </c>
      <c r="C93" s="10" t="s">
        <v>259</v>
      </c>
      <c r="D93" s="12" t="s">
        <v>263</v>
      </c>
      <c r="E93" s="124">
        <f aca="true" t="shared" si="29" ref="E93:E104">F93+I93</f>
        <v>337400</v>
      </c>
      <c r="F93" s="133">
        <v>337400</v>
      </c>
      <c r="G93" s="133">
        <v>207000</v>
      </c>
      <c r="H93" s="133">
        <v>78800</v>
      </c>
      <c r="I93" s="133"/>
      <c r="J93" s="124">
        <f t="shared" si="26"/>
        <v>0</v>
      </c>
      <c r="K93" s="133"/>
      <c r="L93" s="133"/>
      <c r="M93" s="133"/>
      <c r="N93" s="133"/>
      <c r="O93" s="133"/>
      <c r="P93" s="135">
        <f t="shared" si="27"/>
        <v>337400</v>
      </c>
    </row>
    <row r="94" spans="1:16" s="104" customFormat="1" ht="41.25" customHeight="1">
      <c r="A94" s="10" t="s">
        <v>264</v>
      </c>
      <c r="B94" s="10" t="s">
        <v>265</v>
      </c>
      <c r="C94" s="10" t="s">
        <v>266</v>
      </c>
      <c r="D94" s="12" t="s">
        <v>267</v>
      </c>
      <c r="E94" s="124">
        <f t="shared" si="29"/>
        <v>8137100</v>
      </c>
      <c r="F94" s="133">
        <v>8137100</v>
      </c>
      <c r="G94" s="133">
        <v>5614200</v>
      </c>
      <c r="H94" s="133">
        <v>967100</v>
      </c>
      <c r="I94" s="133"/>
      <c r="J94" s="124">
        <f t="shared" si="26"/>
        <v>36000</v>
      </c>
      <c r="K94" s="133"/>
      <c r="L94" s="133">
        <v>16000</v>
      </c>
      <c r="M94" s="133"/>
      <c r="N94" s="133"/>
      <c r="O94" s="133">
        <v>20000</v>
      </c>
      <c r="P94" s="135">
        <f t="shared" si="27"/>
        <v>8173100</v>
      </c>
    </row>
    <row r="95" spans="1:16" s="104" customFormat="1" ht="37.5" customHeight="1">
      <c r="A95" s="10" t="s">
        <v>268</v>
      </c>
      <c r="B95" s="10" t="s">
        <v>269</v>
      </c>
      <c r="C95" s="10" t="s">
        <v>270</v>
      </c>
      <c r="D95" s="12" t="s">
        <v>271</v>
      </c>
      <c r="E95" s="124">
        <f t="shared" si="29"/>
        <v>757100</v>
      </c>
      <c r="F95" s="133">
        <v>757100</v>
      </c>
      <c r="G95" s="133">
        <v>571200</v>
      </c>
      <c r="H95" s="133">
        <v>34000</v>
      </c>
      <c r="I95" s="133"/>
      <c r="J95" s="124">
        <f t="shared" si="26"/>
        <v>0</v>
      </c>
      <c r="K95" s="133"/>
      <c r="L95" s="133"/>
      <c r="M95" s="133"/>
      <c r="N95" s="133"/>
      <c r="O95" s="133"/>
      <c r="P95" s="135">
        <f t="shared" si="27"/>
        <v>757100</v>
      </c>
    </row>
    <row r="96" spans="1:16" s="104" customFormat="1" ht="32.25" customHeight="1">
      <c r="A96" s="11" t="s">
        <v>272</v>
      </c>
      <c r="B96" s="10" t="s">
        <v>273</v>
      </c>
      <c r="C96" s="10" t="s">
        <v>270</v>
      </c>
      <c r="D96" s="12" t="s">
        <v>274</v>
      </c>
      <c r="E96" s="124">
        <f t="shared" si="29"/>
        <v>95300</v>
      </c>
      <c r="F96" s="133">
        <v>95300</v>
      </c>
      <c r="G96" s="133"/>
      <c r="H96" s="133"/>
      <c r="I96" s="133"/>
      <c r="J96" s="124">
        <f t="shared" si="26"/>
        <v>0</v>
      </c>
      <c r="K96" s="133"/>
      <c r="L96" s="133"/>
      <c r="M96" s="133"/>
      <c r="N96" s="133"/>
      <c r="O96" s="133"/>
      <c r="P96" s="135">
        <f t="shared" si="27"/>
        <v>95300</v>
      </c>
    </row>
    <row r="97" spans="1:16" s="104" customFormat="1" ht="36" customHeight="1">
      <c r="A97" s="175"/>
      <c r="B97" s="175" t="s">
        <v>425</v>
      </c>
      <c r="C97" s="175"/>
      <c r="D97" s="176" t="s">
        <v>426</v>
      </c>
      <c r="E97" s="177">
        <f>SUM(E98:E104)</f>
        <v>2077300</v>
      </c>
      <c r="F97" s="177">
        <f aca="true" t="shared" si="30" ref="F97:P97">SUM(F98:F104)</f>
        <v>2077300</v>
      </c>
      <c r="G97" s="177">
        <f t="shared" si="30"/>
        <v>561600</v>
      </c>
      <c r="H97" s="177">
        <f t="shared" si="30"/>
        <v>46900</v>
      </c>
      <c r="I97" s="177">
        <f t="shared" si="30"/>
        <v>0</v>
      </c>
      <c r="J97" s="177">
        <f t="shared" si="30"/>
        <v>0</v>
      </c>
      <c r="K97" s="177">
        <f t="shared" si="30"/>
        <v>0</v>
      </c>
      <c r="L97" s="177">
        <f t="shared" si="30"/>
        <v>0</v>
      </c>
      <c r="M97" s="177">
        <f t="shared" si="30"/>
        <v>0</v>
      </c>
      <c r="N97" s="177">
        <f t="shared" si="30"/>
        <v>0</v>
      </c>
      <c r="O97" s="177">
        <f t="shared" si="30"/>
        <v>0</v>
      </c>
      <c r="P97" s="177">
        <f t="shared" si="30"/>
        <v>2077300</v>
      </c>
    </row>
    <row r="98" spans="1:16" s="104" customFormat="1" ht="41.25" customHeight="1">
      <c r="A98" s="10" t="s">
        <v>275</v>
      </c>
      <c r="B98" s="10" t="s">
        <v>276</v>
      </c>
      <c r="C98" s="10" t="s">
        <v>247</v>
      </c>
      <c r="D98" s="12" t="s">
        <v>277</v>
      </c>
      <c r="E98" s="124">
        <f t="shared" si="29"/>
        <v>5000</v>
      </c>
      <c r="F98" s="133">
        <v>5000</v>
      </c>
      <c r="G98" s="133"/>
      <c r="H98" s="133"/>
      <c r="I98" s="133"/>
      <c r="J98" s="124">
        <f t="shared" si="26"/>
        <v>0</v>
      </c>
      <c r="K98" s="133"/>
      <c r="L98" s="133"/>
      <c r="M98" s="133"/>
      <c r="N98" s="133"/>
      <c r="O98" s="133"/>
      <c r="P98" s="135">
        <f t="shared" si="27"/>
        <v>5000</v>
      </c>
    </row>
    <row r="99" spans="1:16" s="104" customFormat="1" ht="41.25" customHeight="1" hidden="1">
      <c r="A99" s="10" t="s">
        <v>278</v>
      </c>
      <c r="B99" s="10" t="s">
        <v>279</v>
      </c>
      <c r="C99" s="10" t="s">
        <v>247</v>
      </c>
      <c r="D99" s="12" t="s">
        <v>280</v>
      </c>
      <c r="E99" s="124">
        <f t="shared" si="29"/>
        <v>0</v>
      </c>
      <c r="F99" s="133">
        <f>1000-1000</f>
        <v>0</v>
      </c>
      <c r="G99" s="133"/>
      <c r="H99" s="133"/>
      <c r="I99" s="133"/>
      <c r="J99" s="124">
        <f t="shared" si="26"/>
        <v>0</v>
      </c>
      <c r="K99" s="133"/>
      <c r="L99" s="133"/>
      <c r="M99" s="133"/>
      <c r="N99" s="133"/>
      <c r="O99" s="133"/>
      <c r="P99" s="135">
        <f t="shared" si="27"/>
        <v>0</v>
      </c>
    </row>
    <row r="100" spans="1:16" s="104" customFormat="1" ht="41.25" customHeight="1" hidden="1">
      <c r="A100" s="10" t="s">
        <v>281</v>
      </c>
      <c r="B100" s="10" t="s">
        <v>282</v>
      </c>
      <c r="C100" s="10" t="s">
        <v>247</v>
      </c>
      <c r="D100" s="12" t="s">
        <v>283</v>
      </c>
      <c r="E100" s="124">
        <f t="shared" si="29"/>
        <v>0</v>
      </c>
      <c r="F100" s="133"/>
      <c r="G100" s="133"/>
      <c r="H100" s="133"/>
      <c r="I100" s="133"/>
      <c r="J100" s="124">
        <f t="shared" si="26"/>
        <v>0</v>
      </c>
      <c r="K100" s="133"/>
      <c r="L100" s="133"/>
      <c r="M100" s="133"/>
      <c r="N100" s="133"/>
      <c r="O100" s="133"/>
      <c r="P100" s="135">
        <f t="shared" si="27"/>
        <v>0</v>
      </c>
    </row>
    <row r="101" spans="1:16" s="104" customFormat="1" ht="34.5" customHeight="1">
      <c r="A101" s="10" t="s">
        <v>284</v>
      </c>
      <c r="B101" s="10" t="s">
        <v>285</v>
      </c>
      <c r="C101" s="10" t="s">
        <v>247</v>
      </c>
      <c r="D101" s="12" t="s">
        <v>286</v>
      </c>
      <c r="E101" s="124">
        <f t="shared" si="29"/>
        <v>604600</v>
      </c>
      <c r="F101" s="133">
        <v>604600</v>
      </c>
      <c r="G101" s="133">
        <v>471900</v>
      </c>
      <c r="H101" s="133">
        <v>46900</v>
      </c>
      <c r="I101" s="133"/>
      <c r="J101" s="124">
        <f t="shared" si="26"/>
        <v>0</v>
      </c>
      <c r="K101" s="133"/>
      <c r="L101" s="133"/>
      <c r="M101" s="133"/>
      <c r="N101" s="133"/>
      <c r="O101" s="133"/>
      <c r="P101" s="135">
        <f t="shared" si="27"/>
        <v>604600</v>
      </c>
    </row>
    <row r="102" spans="1:16" s="104" customFormat="1" ht="63" customHeight="1" hidden="1">
      <c r="A102" s="10" t="s">
        <v>287</v>
      </c>
      <c r="B102" s="10" t="s">
        <v>288</v>
      </c>
      <c r="C102" s="10" t="s">
        <v>247</v>
      </c>
      <c r="D102" s="12" t="s">
        <v>289</v>
      </c>
      <c r="E102" s="124">
        <f t="shared" si="29"/>
        <v>0</v>
      </c>
      <c r="F102" s="133"/>
      <c r="G102" s="133"/>
      <c r="H102" s="133"/>
      <c r="I102" s="133"/>
      <c r="J102" s="124">
        <f t="shared" si="26"/>
        <v>0</v>
      </c>
      <c r="K102" s="133"/>
      <c r="L102" s="133"/>
      <c r="M102" s="133"/>
      <c r="N102" s="133"/>
      <c r="O102" s="133"/>
      <c r="P102" s="135">
        <f t="shared" si="27"/>
        <v>0</v>
      </c>
    </row>
    <row r="103" spans="1:16" s="104" customFormat="1" ht="53.25" customHeight="1" hidden="1">
      <c r="A103" s="10" t="s">
        <v>290</v>
      </c>
      <c r="B103" s="10" t="s">
        <v>291</v>
      </c>
      <c r="C103" s="10" t="s">
        <v>247</v>
      </c>
      <c r="D103" s="12" t="s">
        <v>292</v>
      </c>
      <c r="E103" s="124">
        <f>F103+I103</f>
        <v>0</v>
      </c>
      <c r="F103" s="133"/>
      <c r="G103" s="133"/>
      <c r="H103" s="133"/>
      <c r="I103" s="133"/>
      <c r="J103" s="124">
        <f>L103+O103</f>
        <v>0</v>
      </c>
      <c r="K103" s="133"/>
      <c r="L103" s="133"/>
      <c r="M103" s="133"/>
      <c r="N103" s="133"/>
      <c r="O103" s="133"/>
      <c r="P103" s="135">
        <f>J103+E103</f>
        <v>0</v>
      </c>
    </row>
    <row r="104" spans="1:16" s="104" customFormat="1" ht="64.5" customHeight="1">
      <c r="A104" s="10" t="s">
        <v>475</v>
      </c>
      <c r="B104" s="10" t="s">
        <v>476</v>
      </c>
      <c r="C104" s="10" t="s">
        <v>247</v>
      </c>
      <c r="D104" s="12" t="s">
        <v>477</v>
      </c>
      <c r="E104" s="124">
        <f t="shared" si="29"/>
        <v>1467700</v>
      </c>
      <c r="F104" s="133">
        <v>1467700</v>
      </c>
      <c r="G104" s="133">
        <v>89700</v>
      </c>
      <c r="H104" s="133"/>
      <c r="I104" s="133"/>
      <c r="J104" s="124">
        <f t="shared" si="26"/>
        <v>0</v>
      </c>
      <c r="K104" s="133"/>
      <c r="L104" s="133"/>
      <c r="M104" s="133"/>
      <c r="N104" s="133"/>
      <c r="O104" s="133"/>
      <c r="P104" s="135">
        <f t="shared" si="27"/>
        <v>1467700</v>
      </c>
    </row>
    <row r="105" spans="1:16" s="105" customFormat="1" ht="35.25" customHeight="1">
      <c r="A105" s="118" t="s">
        <v>293</v>
      </c>
      <c r="B105" s="118"/>
      <c r="C105" s="118"/>
      <c r="D105" s="119" t="s">
        <v>431</v>
      </c>
      <c r="E105" s="120">
        <f>E106</f>
        <v>4926400</v>
      </c>
      <c r="F105" s="120">
        <f aca="true" t="shared" si="31" ref="F105:P105">F106</f>
        <v>2026400</v>
      </c>
      <c r="G105" s="120">
        <f t="shared" si="31"/>
        <v>1658200</v>
      </c>
      <c r="H105" s="120">
        <f t="shared" si="31"/>
        <v>0</v>
      </c>
      <c r="I105" s="120">
        <f t="shared" si="31"/>
        <v>0</v>
      </c>
      <c r="J105" s="120">
        <f t="shared" si="31"/>
        <v>1398983</v>
      </c>
      <c r="K105" s="120">
        <f t="shared" si="31"/>
        <v>1398983</v>
      </c>
      <c r="L105" s="120">
        <f t="shared" si="31"/>
        <v>0</v>
      </c>
      <c r="M105" s="120">
        <f t="shared" si="31"/>
        <v>0</v>
      </c>
      <c r="N105" s="120">
        <f t="shared" si="31"/>
        <v>0</v>
      </c>
      <c r="O105" s="120">
        <f t="shared" si="31"/>
        <v>1398983</v>
      </c>
      <c r="P105" s="120">
        <f t="shared" si="31"/>
        <v>6325383</v>
      </c>
    </row>
    <row r="106" spans="1:16" s="106" customFormat="1" ht="35.25" customHeight="1">
      <c r="A106" s="121" t="s">
        <v>294</v>
      </c>
      <c r="B106" s="121"/>
      <c r="C106" s="121"/>
      <c r="D106" s="122" t="str">
        <f>D105</f>
        <v>Управління фінансів Тетіївської міської ради</v>
      </c>
      <c r="E106" s="123">
        <f>E107+E109+E111</f>
        <v>4926400</v>
      </c>
      <c r="F106" s="123">
        <f aca="true" t="shared" si="32" ref="F106:P106">F107+F109+F111</f>
        <v>2026400</v>
      </c>
      <c r="G106" s="123">
        <f t="shared" si="32"/>
        <v>1658200</v>
      </c>
      <c r="H106" s="123">
        <f t="shared" si="32"/>
        <v>0</v>
      </c>
      <c r="I106" s="123">
        <f t="shared" si="32"/>
        <v>0</v>
      </c>
      <c r="J106" s="123">
        <f t="shared" si="32"/>
        <v>1398983</v>
      </c>
      <c r="K106" s="123">
        <f t="shared" si="32"/>
        <v>1398983</v>
      </c>
      <c r="L106" s="123">
        <f t="shared" si="32"/>
        <v>0</v>
      </c>
      <c r="M106" s="123">
        <f t="shared" si="32"/>
        <v>0</v>
      </c>
      <c r="N106" s="123">
        <f t="shared" si="32"/>
        <v>0</v>
      </c>
      <c r="O106" s="123">
        <f t="shared" si="32"/>
        <v>1398983</v>
      </c>
      <c r="P106" s="123">
        <f t="shared" si="32"/>
        <v>6325383</v>
      </c>
    </row>
    <row r="107" spans="1:16" s="106" customFormat="1" ht="35.25" customHeight="1">
      <c r="A107" s="172"/>
      <c r="B107" s="172" t="s">
        <v>370</v>
      </c>
      <c r="C107" s="172"/>
      <c r="D107" s="173" t="s">
        <v>371</v>
      </c>
      <c r="E107" s="174">
        <f>SUM(E108)</f>
        <v>2026400</v>
      </c>
      <c r="F107" s="174">
        <f aca="true" t="shared" si="33" ref="F107:P107">SUM(F108)</f>
        <v>2026400</v>
      </c>
      <c r="G107" s="174">
        <f t="shared" si="33"/>
        <v>1658200</v>
      </c>
      <c r="H107" s="174">
        <f t="shared" si="33"/>
        <v>0</v>
      </c>
      <c r="I107" s="174">
        <f t="shared" si="33"/>
        <v>0</v>
      </c>
      <c r="J107" s="174">
        <f t="shared" si="33"/>
        <v>0</v>
      </c>
      <c r="K107" s="174">
        <f t="shared" si="33"/>
        <v>0</v>
      </c>
      <c r="L107" s="174">
        <f t="shared" si="33"/>
        <v>0</v>
      </c>
      <c r="M107" s="174">
        <f t="shared" si="33"/>
        <v>0</v>
      </c>
      <c r="N107" s="174">
        <f t="shared" si="33"/>
        <v>0</v>
      </c>
      <c r="O107" s="174">
        <f t="shared" si="33"/>
        <v>0</v>
      </c>
      <c r="P107" s="174">
        <f t="shared" si="33"/>
        <v>2026400</v>
      </c>
    </row>
    <row r="108" spans="1:16" s="108" customFormat="1" ht="39.75" customHeight="1">
      <c r="A108" s="10" t="s">
        <v>295</v>
      </c>
      <c r="B108" s="10" t="s">
        <v>210</v>
      </c>
      <c r="C108" s="10" t="s">
        <v>137</v>
      </c>
      <c r="D108" s="12" t="s">
        <v>211</v>
      </c>
      <c r="E108" s="124">
        <f>F108+I108</f>
        <v>2026400</v>
      </c>
      <c r="F108" s="133">
        <v>2026400</v>
      </c>
      <c r="G108" s="133">
        <v>1658200</v>
      </c>
      <c r="H108" s="133"/>
      <c r="I108" s="133"/>
      <c r="J108" s="124">
        <f>L108+O108</f>
        <v>0</v>
      </c>
      <c r="K108" s="133"/>
      <c r="L108" s="133"/>
      <c r="M108" s="133"/>
      <c r="N108" s="133"/>
      <c r="O108" s="133"/>
      <c r="P108" s="135">
        <f>J108+E108</f>
        <v>2026400</v>
      </c>
    </row>
    <row r="109" spans="1:16" s="108" customFormat="1" ht="39.75" customHeight="1">
      <c r="A109" s="175"/>
      <c r="B109" s="175" t="s">
        <v>404</v>
      </c>
      <c r="C109" s="175"/>
      <c r="D109" s="176" t="s">
        <v>405</v>
      </c>
      <c r="E109" s="177">
        <f>SUM(E110)</f>
        <v>2900000</v>
      </c>
      <c r="F109" s="177">
        <f aca="true" t="shared" si="34" ref="F109:P109">SUM(F110)</f>
        <v>0</v>
      </c>
      <c r="G109" s="177">
        <f t="shared" si="34"/>
        <v>0</v>
      </c>
      <c r="H109" s="177">
        <f t="shared" si="34"/>
        <v>0</v>
      </c>
      <c r="I109" s="177">
        <f t="shared" si="34"/>
        <v>0</v>
      </c>
      <c r="J109" s="177">
        <f t="shared" si="34"/>
        <v>0</v>
      </c>
      <c r="K109" s="177">
        <f t="shared" si="34"/>
        <v>0</v>
      </c>
      <c r="L109" s="177">
        <f t="shared" si="34"/>
        <v>0</v>
      </c>
      <c r="M109" s="177">
        <f t="shared" si="34"/>
        <v>0</v>
      </c>
      <c r="N109" s="177">
        <f t="shared" si="34"/>
        <v>0</v>
      </c>
      <c r="O109" s="177">
        <f t="shared" si="34"/>
        <v>0</v>
      </c>
      <c r="P109" s="177">
        <f t="shared" si="34"/>
        <v>2900000</v>
      </c>
    </row>
    <row r="110" spans="1:16" s="108" customFormat="1" ht="36" customHeight="1">
      <c r="A110" s="10" t="s">
        <v>296</v>
      </c>
      <c r="B110" s="10" t="s">
        <v>297</v>
      </c>
      <c r="C110" s="10" t="s">
        <v>141</v>
      </c>
      <c r="D110" s="12" t="s">
        <v>298</v>
      </c>
      <c r="E110" s="124">
        <v>2900000</v>
      </c>
      <c r="F110" s="133"/>
      <c r="G110" s="133"/>
      <c r="H110" s="133"/>
      <c r="I110" s="133"/>
      <c r="J110" s="124">
        <f>L110+O110</f>
        <v>0</v>
      </c>
      <c r="K110" s="133">
        <f>952356-500000-126600-207562-63000-40246-14948</f>
        <v>0</v>
      </c>
      <c r="L110" s="133"/>
      <c r="M110" s="133"/>
      <c r="N110" s="133"/>
      <c r="O110" s="133">
        <f>952356-500000-126600-207562-63000-40246-14948</f>
        <v>0</v>
      </c>
      <c r="P110" s="135">
        <f>J110+E110</f>
        <v>2900000</v>
      </c>
    </row>
    <row r="111" spans="1:16" s="108" customFormat="1" ht="39.75" customHeight="1">
      <c r="A111" s="175"/>
      <c r="B111" s="175" t="s">
        <v>432</v>
      </c>
      <c r="C111" s="175"/>
      <c r="D111" s="176" t="s">
        <v>433</v>
      </c>
      <c r="E111" s="177">
        <f>SUM(E112:E113)</f>
        <v>0</v>
      </c>
      <c r="F111" s="177">
        <f aca="true" t="shared" si="35" ref="F111:N111">SUM(F112:F113)</f>
        <v>0</v>
      </c>
      <c r="G111" s="177">
        <f t="shared" si="35"/>
        <v>0</v>
      </c>
      <c r="H111" s="177">
        <f t="shared" si="35"/>
        <v>0</v>
      </c>
      <c r="I111" s="177">
        <f t="shared" si="35"/>
        <v>0</v>
      </c>
      <c r="J111" s="177">
        <f t="shared" si="35"/>
        <v>1398983</v>
      </c>
      <c r="K111" s="177">
        <f t="shared" si="35"/>
        <v>1398983</v>
      </c>
      <c r="L111" s="177">
        <f t="shared" si="35"/>
        <v>0</v>
      </c>
      <c r="M111" s="177">
        <f t="shared" si="35"/>
        <v>0</v>
      </c>
      <c r="N111" s="177">
        <f t="shared" si="35"/>
        <v>0</v>
      </c>
      <c r="O111" s="177">
        <f>SUM(O112:O113)</f>
        <v>1398983</v>
      </c>
      <c r="P111" s="177">
        <f>SUM(P112:P113)</f>
        <v>1398983</v>
      </c>
    </row>
    <row r="112" spans="1:16" s="108" customFormat="1" ht="36.75" customHeight="1" hidden="1">
      <c r="A112" s="10" t="s">
        <v>466</v>
      </c>
      <c r="B112" s="10" t="s">
        <v>467</v>
      </c>
      <c r="C112" s="10" t="s">
        <v>140</v>
      </c>
      <c r="D112" s="12" t="s">
        <v>465</v>
      </c>
      <c r="E112" s="124">
        <f>F112+I112</f>
        <v>0</v>
      </c>
      <c r="F112" s="133"/>
      <c r="G112" s="133"/>
      <c r="H112" s="133"/>
      <c r="I112" s="133"/>
      <c r="J112" s="124">
        <f>L112+O112</f>
        <v>0</v>
      </c>
      <c r="K112" s="133"/>
      <c r="L112" s="133"/>
      <c r="M112" s="133"/>
      <c r="N112" s="133"/>
      <c r="O112" s="133"/>
      <c r="P112" s="135">
        <f>J112+E112</f>
        <v>0</v>
      </c>
    </row>
    <row r="113" spans="1:16" s="108" customFormat="1" ht="36.75" customHeight="1">
      <c r="A113" s="10" t="s">
        <v>508</v>
      </c>
      <c r="B113" s="10" t="s">
        <v>509</v>
      </c>
      <c r="C113" s="10" t="s">
        <v>140</v>
      </c>
      <c r="D113" s="12" t="s">
        <v>510</v>
      </c>
      <c r="E113" s="124">
        <f>F113+I113</f>
        <v>0</v>
      </c>
      <c r="F113" s="133"/>
      <c r="G113" s="133"/>
      <c r="H113" s="133"/>
      <c r="I113" s="133"/>
      <c r="J113" s="124">
        <f>L113+O113</f>
        <v>1398983</v>
      </c>
      <c r="K113" s="133">
        <v>1398983</v>
      </c>
      <c r="L113" s="133"/>
      <c r="M113" s="133"/>
      <c r="N113" s="133"/>
      <c r="O113" s="133">
        <v>1398983</v>
      </c>
      <c r="P113" s="135">
        <f>J113+E113</f>
        <v>1398983</v>
      </c>
    </row>
    <row r="114" spans="1:16" s="104" customFormat="1" ht="41.25" customHeight="1" hidden="1">
      <c r="A114" s="10"/>
      <c r="B114" s="10"/>
      <c r="C114" s="10"/>
      <c r="D114" s="36"/>
      <c r="E114" s="124">
        <f>F114+I114</f>
        <v>0</v>
      </c>
      <c r="F114" s="133"/>
      <c r="G114" s="133"/>
      <c r="H114" s="133"/>
      <c r="I114" s="133"/>
      <c r="J114" s="124">
        <f>L114+O114</f>
        <v>0</v>
      </c>
      <c r="K114" s="133"/>
      <c r="L114" s="133"/>
      <c r="M114" s="133"/>
      <c r="N114" s="133"/>
      <c r="O114" s="133"/>
      <c r="P114" s="135">
        <f>J114+E114</f>
        <v>0</v>
      </c>
    </row>
    <row r="115" spans="1:16" s="104" customFormat="1" ht="31.5" customHeight="1">
      <c r="A115" s="137" t="s">
        <v>96</v>
      </c>
      <c r="B115" s="137" t="s">
        <v>96</v>
      </c>
      <c r="C115" s="137" t="s">
        <v>96</v>
      </c>
      <c r="D115" s="137" t="s">
        <v>299</v>
      </c>
      <c r="E115" s="138">
        <f aca="true" t="shared" si="36" ref="E115:P115">E16+E60+E83+E105</f>
        <v>284015617</v>
      </c>
      <c r="F115" s="138">
        <f t="shared" si="36"/>
        <v>261520317</v>
      </c>
      <c r="G115" s="138">
        <f t="shared" si="36"/>
        <v>183528917</v>
      </c>
      <c r="H115" s="138">
        <f t="shared" si="36"/>
        <v>16544300</v>
      </c>
      <c r="I115" s="138">
        <f t="shared" si="36"/>
        <v>19595300</v>
      </c>
      <c r="J115" s="138">
        <f t="shared" si="36"/>
        <v>9290083</v>
      </c>
      <c r="K115" s="138">
        <f t="shared" si="36"/>
        <v>1398983</v>
      </c>
      <c r="L115" s="138">
        <f t="shared" si="36"/>
        <v>7716600</v>
      </c>
      <c r="M115" s="138">
        <f t="shared" si="36"/>
        <v>147600</v>
      </c>
      <c r="N115" s="138">
        <f t="shared" si="36"/>
        <v>0</v>
      </c>
      <c r="O115" s="138">
        <f t="shared" si="36"/>
        <v>1573483</v>
      </c>
      <c r="P115" s="138">
        <f t="shared" si="36"/>
        <v>293305700</v>
      </c>
    </row>
    <row r="117" spans="1:16" s="110" customFormat="1" ht="52.5" customHeight="1">
      <c r="A117" s="430" t="str">
        <f>додаток1!A126</f>
        <v>Секретар ради                                                                        Наталія  ІВАНЮТА</v>
      </c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430"/>
      <c r="P117" s="430"/>
    </row>
    <row r="120" spans="1:16" s="111" customFormat="1" ht="20.25">
      <c r="A120" s="139"/>
      <c r="B120" s="140"/>
      <c r="C120" s="140"/>
      <c r="D120" s="141" t="s">
        <v>434</v>
      </c>
      <c r="E120" s="142">
        <f>додаток1!D124+'Додаток 2'!D15-'Додаток 3'!E115</f>
        <v>0</v>
      </c>
      <c r="F120" s="142"/>
      <c r="G120" s="142"/>
      <c r="H120" s="142"/>
      <c r="I120" s="142"/>
      <c r="J120" s="142">
        <f>додаток1!E124+'Додаток 2'!E15-'Додаток 3'!J115</f>
        <v>0</v>
      </c>
      <c r="K120" s="142"/>
      <c r="L120" s="142"/>
      <c r="M120" s="142"/>
      <c r="N120" s="142"/>
      <c r="O120" s="142">
        <f>'[1]додаток1'!F73+'[1]Додаток 2'!F12-'[1]Додаток 3'!O120</f>
        <v>0</v>
      </c>
      <c r="P120" s="142">
        <f>додаток1!C124+'Додаток 2'!C15-'Додаток 3'!P115</f>
        <v>0</v>
      </c>
    </row>
  </sheetData>
  <sheetProtection/>
  <mergeCells count="30">
    <mergeCell ref="G12:H12"/>
    <mergeCell ref="M12:N12"/>
    <mergeCell ref="J12:J14"/>
    <mergeCell ref="K12:K14"/>
    <mergeCell ref="L12:L14"/>
    <mergeCell ref="M1:P1"/>
    <mergeCell ref="M2:P2"/>
    <mergeCell ref="M3:P3"/>
    <mergeCell ref="L5:P5"/>
    <mergeCell ref="L6:P6"/>
    <mergeCell ref="E12:E14"/>
    <mergeCell ref="F12:F14"/>
    <mergeCell ref="G13:G14"/>
    <mergeCell ref="H13:H14"/>
    <mergeCell ref="I12:I14"/>
    <mergeCell ref="B7:P7"/>
    <mergeCell ref="A8:B8"/>
    <mergeCell ref="A9:B9"/>
    <mergeCell ref="E11:I11"/>
    <mergeCell ref="J11:O11"/>
    <mergeCell ref="L4:P4"/>
    <mergeCell ref="M13:M14"/>
    <mergeCell ref="N13:N14"/>
    <mergeCell ref="O12:O14"/>
    <mergeCell ref="P11:P14"/>
    <mergeCell ref="A117:P117"/>
    <mergeCell ref="A11:A14"/>
    <mergeCell ref="B11:B14"/>
    <mergeCell ref="C11:C14"/>
    <mergeCell ref="D11:D14"/>
  </mergeCells>
  <printOptions/>
  <pageMargins left="0.2755905511811024" right="0.1968503937007874" top="0.5905511811023623" bottom="0.3937007874015748" header="0.15748031496062992" footer="0"/>
  <pageSetup fitToHeight="10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55"/>
  <sheetViews>
    <sheetView showZeros="0" zoomScale="80" zoomScaleNormal="80" zoomScalePageLayoutView="0" workbookViewId="0" topLeftCell="A7">
      <selection activeCell="D11" sqref="D11:D14"/>
    </sheetView>
  </sheetViews>
  <sheetFormatPr defaultColWidth="8.875" defaultRowHeight="12.75"/>
  <cols>
    <col min="1" max="1" width="14.00390625" style="9" customWidth="1"/>
    <col min="2" max="2" width="15.75390625" style="9" customWidth="1"/>
    <col min="3" max="3" width="15.875" style="9" customWidth="1"/>
    <col min="4" max="4" width="41.375" style="9" customWidth="1"/>
    <col min="5" max="5" width="12.375" style="9" customWidth="1"/>
    <col min="6" max="6" width="10.25390625" style="9" customWidth="1"/>
    <col min="7" max="7" width="11.625" style="9" customWidth="1"/>
    <col min="8" max="8" width="11.75390625" style="9" customWidth="1"/>
    <col min="9" max="9" width="12.625" style="9" customWidth="1"/>
    <col min="10" max="10" width="9.75390625" style="9" bestFit="1" customWidth="1"/>
    <col min="11" max="11" width="9.25390625" style="9" bestFit="1" customWidth="1"/>
    <col min="12" max="12" width="11.625" style="9" customWidth="1"/>
    <col min="13" max="13" width="12.25390625" style="9" customWidth="1"/>
    <col min="14" max="14" width="11.75390625" style="9" customWidth="1"/>
    <col min="15" max="15" width="9.25390625" style="9" bestFit="1" customWidth="1"/>
    <col min="16" max="16" width="10.875" style="9" customWidth="1"/>
    <col min="17" max="16384" width="8.875" style="9" customWidth="1"/>
  </cols>
  <sheetData>
    <row r="1" spans="12:16" ht="15.75">
      <c r="L1" s="461" t="s">
        <v>300</v>
      </c>
      <c r="M1" s="461"/>
      <c r="N1" s="461"/>
      <c r="O1" s="461"/>
      <c r="P1" s="461"/>
    </row>
    <row r="2" spans="10:16" ht="15.75">
      <c r="J2" s="95"/>
      <c r="K2" s="95"/>
      <c r="L2" s="461" t="str">
        <f>додаток1!D2</f>
        <v>до  проекту рішення сесії Тетіївської міської ради</v>
      </c>
      <c r="M2" s="461"/>
      <c r="N2" s="461"/>
      <c r="O2" s="461"/>
      <c r="P2" s="461"/>
    </row>
    <row r="3" spans="12:16" ht="29.25" customHeight="1">
      <c r="L3" s="462" t="str">
        <f>додаток1!D3</f>
        <v>"Про бюджет Тетіївської міської територіальної громади на 2022 рік" від 21.12.2021.№ --VIII</v>
      </c>
      <c r="M3" s="462"/>
      <c r="N3" s="462"/>
      <c r="O3" s="462"/>
      <c r="P3" s="462"/>
    </row>
    <row r="4" spans="12:16" ht="15.75">
      <c r="L4" s="461">
        <f>додаток1!C4</f>
        <v>0</v>
      </c>
      <c r="M4" s="461"/>
      <c r="N4" s="461"/>
      <c r="O4" s="461"/>
      <c r="P4" s="461"/>
    </row>
    <row r="5" spans="12:16" ht="27" customHeight="1">
      <c r="L5" s="463">
        <f>додаток1!C5</f>
        <v>0</v>
      </c>
      <c r="M5" s="463"/>
      <c r="N5" s="463"/>
      <c r="O5" s="463"/>
      <c r="P5" s="463"/>
    </row>
    <row r="6" spans="1:16" ht="27" customHeight="1">
      <c r="A6" s="527" t="s">
        <v>511</v>
      </c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</row>
    <row r="8" spans="1:2" ht="15.75">
      <c r="A8" s="456">
        <f>додаток1!A8</f>
        <v>10508000000</v>
      </c>
      <c r="B8" s="456"/>
    </row>
    <row r="9" spans="1:2" ht="12.75">
      <c r="A9" s="457" t="s">
        <v>1</v>
      </c>
      <c r="B9" s="457"/>
    </row>
    <row r="10" ht="15.75">
      <c r="P10" s="6" t="s">
        <v>2</v>
      </c>
    </row>
    <row r="11" spans="1:17" s="3" customFormat="1" ht="23.25" customHeight="1">
      <c r="A11" s="452" t="s">
        <v>119</v>
      </c>
      <c r="B11" s="455" t="s">
        <v>120</v>
      </c>
      <c r="C11" s="441" t="s">
        <v>121</v>
      </c>
      <c r="D11" s="441" t="s">
        <v>122</v>
      </c>
      <c r="E11" s="458" t="s">
        <v>301</v>
      </c>
      <c r="F11" s="458"/>
      <c r="G11" s="458"/>
      <c r="H11" s="458"/>
      <c r="I11" s="458" t="s">
        <v>302</v>
      </c>
      <c r="J11" s="458"/>
      <c r="K11" s="458"/>
      <c r="L11" s="458"/>
      <c r="M11" s="458" t="s">
        <v>303</v>
      </c>
      <c r="N11" s="458"/>
      <c r="O11" s="458"/>
      <c r="P11" s="458"/>
      <c r="Q11" s="98"/>
    </row>
    <row r="12" spans="1:17" s="3" customFormat="1" ht="18.75" customHeight="1">
      <c r="A12" s="453"/>
      <c r="B12" s="455"/>
      <c r="C12" s="441"/>
      <c r="D12" s="441"/>
      <c r="E12" s="451" t="s">
        <v>6</v>
      </c>
      <c r="F12" s="459" t="s">
        <v>304</v>
      </c>
      <c r="G12" s="460"/>
      <c r="H12" s="451" t="s">
        <v>100</v>
      </c>
      <c r="I12" s="451" t="s">
        <v>6</v>
      </c>
      <c r="J12" s="459" t="s">
        <v>304</v>
      </c>
      <c r="K12" s="460"/>
      <c r="L12" s="451" t="s">
        <v>100</v>
      </c>
      <c r="M12" s="451" t="s">
        <v>6</v>
      </c>
      <c r="N12" s="459" t="s">
        <v>304</v>
      </c>
      <c r="O12" s="460"/>
      <c r="P12" s="451" t="s">
        <v>100</v>
      </c>
      <c r="Q12" s="98"/>
    </row>
    <row r="13" spans="1:17" s="3" customFormat="1" ht="13.5" customHeight="1">
      <c r="A13" s="453"/>
      <c r="B13" s="455"/>
      <c r="C13" s="441"/>
      <c r="D13" s="441"/>
      <c r="E13" s="451"/>
      <c r="F13" s="449" t="s">
        <v>5</v>
      </c>
      <c r="G13" s="449" t="s">
        <v>305</v>
      </c>
      <c r="H13" s="451"/>
      <c r="I13" s="451"/>
      <c r="J13" s="449" t="s">
        <v>5</v>
      </c>
      <c r="K13" s="449" t="s">
        <v>305</v>
      </c>
      <c r="L13" s="451"/>
      <c r="M13" s="451"/>
      <c r="N13" s="449" t="s">
        <v>5</v>
      </c>
      <c r="O13" s="449" t="s">
        <v>305</v>
      </c>
      <c r="P13" s="451"/>
      <c r="Q13" s="98"/>
    </row>
    <row r="14" spans="1:17" s="3" customFormat="1" ht="96" customHeight="1">
      <c r="A14" s="454"/>
      <c r="B14" s="455"/>
      <c r="C14" s="441"/>
      <c r="D14" s="441"/>
      <c r="E14" s="451"/>
      <c r="F14" s="450"/>
      <c r="G14" s="450"/>
      <c r="H14" s="451"/>
      <c r="I14" s="451"/>
      <c r="J14" s="450"/>
      <c r="K14" s="450"/>
      <c r="L14" s="451"/>
      <c r="M14" s="451"/>
      <c r="N14" s="450"/>
      <c r="O14" s="450"/>
      <c r="P14" s="451"/>
      <c r="Q14" s="98"/>
    </row>
    <row r="15" spans="1:17" s="3" customFormat="1" ht="14.25" customHeight="1">
      <c r="A15" s="78">
        <v>1</v>
      </c>
      <c r="B15" s="35">
        <v>2</v>
      </c>
      <c r="C15" s="78">
        <v>3</v>
      </c>
      <c r="D15" s="78">
        <v>4</v>
      </c>
      <c r="E15" s="78">
        <v>5</v>
      </c>
      <c r="F15" s="78">
        <v>6</v>
      </c>
      <c r="G15" s="78">
        <v>7</v>
      </c>
      <c r="H15" s="78">
        <v>8</v>
      </c>
      <c r="I15" s="78">
        <v>9</v>
      </c>
      <c r="J15" s="78">
        <v>10</v>
      </c>
      <c r="K15" s="78">
        <v>11</v>
      </c>
      <c r="L15" s="78">
        <v>12</v>
      </c>
      <c r="M15" s="78">
        <v>13</v>
      </c>
      <c r="N15" s="78">
        <v>14</v>
      </c>
      <c r="O15" s="78">
        <v>15</v>
      </c>
      <c r="P15" s="78">
        <v>16</v>
      </c>
      <c r="Q15" s="98"/>
    </row>
    <row r="16" spans="1:19" ht="19.5" customHeight="1">
      <c r="A16" s="79"/>
      <c r="B16" s="80"/>
      <c r="C16" s="80"/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99"/>
      <c r="S16" s="97"/>
    </row>
    <row r="17" spans="1:19" ht="19.5" customHeight="1">
      <c r="A17" s="79"/>
      <c r="B17" s="79"/>
      <c r="C17" s="79"/>
      <c r="D17" s="83"/>
      <c r="E17" s="84"/>
      <c r="F17" s="84"/>
      <c r="G17" s="84"/>
      <c r="H17" s="82"/>
      <c r="I17" s="84"/>
      <c r="J17" s="84"/>
      <c r="K17" s="84"/>
      <c r="L17" s="87"/>
      <c r="M17" s="96"/>
      <c r="N17" s="96"/>
      <c r="O17" s="96"/>
      <c r="P17" s="96"/>
      <c r="Q17" s="99"/>
      <c r="S17" s="97"/>
    </row>
    <row r="18" spans="1:19" ht="19.5" customHeight="1">
      <c r="A18" s="79"/>
      <c r="B18" s="79"/>
      <c r="C18" s="79"/>
      <c r="D18" s="83"/>
      <c r="E18" s="84"/>
      <c r="F18" s="84"/>
      <c r="G18" s="84"/>
      <c r="H18" s="82"/>
      <c r="I18" s="84"/>
      <c r="J18" s="84"/>
      <c r="K18" s="84"/>
      <c r="L18" s="87"/>
      <c r="M18" s="96"/>
      <c r="N18" s="96"/>
      <c r="O18" s="96"/>
      <c r="P18" s="96"/>
      <c r="Q18" s="99"/>
      <c r="S18" s="97"/>
    </row>
    <row r="19" spans="1:17" s="76" customFormat="1" ht="19.5" customHeight="1">
      <c r="A19" s="79"/>
      <c r="B19" s="80"/>
      <c r="C19" s="80"/>
      <c r="D19" s="85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00"/>
    </row>
    <row r="20" spans="1:17" ht="19.5" customHeight="1">
      <c r="A20" s="79"/>
      <c r="B20" s="79"/>
      <c r="C20" s="79"/>
      <c r="D20" s="86"/>
      <c r="E20" s="87"/>
      <c r="F20" s="87"/>
      <c r="G20" s="87"/>
      <c r="H20" s="87"/>
      <c r="I20" s="87"/>
      <c r="J20" s="87"/>
      <c r="K20" s="87"/>
      <c r="L20" s="87"/>
      <c r="M20" s="82"/>
      <c r="N20" s="82"/>
      <c r="O20" s="82"/>
      <c r="P20" s="82"/>
      <c r="Q20" s="99"/>
    </row>
    <row r="21" spans="1:17" ht="19.5" customHeight="1">
      <c r="A21" s="79"/>
      <c r="B21" s="79"/>
      <c r="C21" s="79"/>
      <c r="D21" s="86"/>
      <c r="E21" s="84"/>
      <c r="F21" s="87"/>
      <c r="G21" s="87"/>
      <c r="H21" s="87"/>
      <c r="I21" s="87"/>
      <c r="J21" s="87"/>
      <c r="K21" s="87"/>
      <c r="L21" s="87"/>
      <c r="M21" s="82"/>
      <c r="N21" s="82"/>
      <c r="O21" s="82"/>
      <c r="P21" s="82"/>
      <c r="Q21" s="99"/>
    </row>
    <row r="22" spans="1:17" ht="19.5" customHeight="1">
      <c r="A22" s="79"/>
      <c r="B22" s="79"/>
      <c r="C22" s="79"/>
      <c r="D22" s="86"/>
      <c r="E22" s="87"/>
      <c r="F22" s="87"/>
      <c r="G22" s="87"/>
      <c r="H22" s="87"/>
      <c r="I22" s="87"/>
      <c r="J22" s="87"/>
      <c r="K22" s="87"/>
      <c r="L22" s="87"/>
      <c r="M22" s="82"/>
      <c r="N22" s="82"/>
      <c r="O22" s="82"/>
      <c r="P22" s="82"/>
      <c r="Q22" s="99"/>
    </row>
    <row r="23" spans="1:16" s="77" customFormat="1" ht="20.25" customHeight="1">
      <c r="A23" s="88" t="s">
        <v>96</v>
      </c>
      <c r="B23" s="88" t="s">
        <v>96</v>
      </c>
      <c r="C23" s="88" t="s">
        <v>96</v>
      </c>
      <c r="D23" s="89" t="s">
        <v>299</v>
      </c>
      <c r="E23" s="82">
        <v>0</v>
      </c>
      <c r="F23" s="82">
        <f aca="true" t="shared" si="0" ref="F23:P23">F19+F16</f>
        <v>0</v>
      </c>
      <c r="G23" s="82">
        <f t="shared" si="0"/>
        <v>0</v>
      </c>
      <c r="H23" s="82">
        <f t="shared" si="0"/>
        <v>0</v>
      </c>
      <c r="I23" s="82">
        <f t="shared" si="0"/>
        <v>0</v>
      </c>
      <c r="J23" s="82">
        <f t="shared" si="0"/>
        <v>0</v>
      </c>
      <c r="K23" s="82">
        <f t="shared" si="0"/>
        <v>0</v>
      </c>
      <c r="L23" s="82">
        <f t="shared" si="0"/>
        <v>0</v>
      </c>
      <c r="M23" s="82">
        <f t="shared" si="0"/>
        <v>0</v>
      </c>
      <c r="N23" s="82">
        <f t="shared" si="0"/>
        <v>0</v>
      </c>
      <c r="O23" s="82">
        <f t="shared" si="0"/>
        <v>0</v>
      </c>
      <c r="P23" s="82">
        <f t="shared" si="0"/>
        <v>0</v>
      </c>
    </row>
    <row r="25" spans="4:12" ht="18.75">
      <c r="D25" s="90" t="s">
        <v>306</v>
      </c>
      <c r="E25" s="91"/>
      <c r="F25" s="91"/>
      <c r="G25" s="91"/>
      <c r="H25" s="91"/>
      <c r="I25" s="90"/>
      <c r="J25" s="90"/>
      <c r="K25" s="90"/>
      <c r="L25" s="90"/>
    </row>
    <row r="26" spans="5:16" ht="12.75">
      <c r="E26" s="92"/>
      <c r="F26" s="93"/>
      <c r="G26" s="93"/>
      <c r="H26" s="93"/>
      <c r="I26" s="97"/>
      <c r="J26" s="97"/>
      <c r="K26" s="97"/>
      <c r="L26" s="97"/>
      <c r="M26" s="97"/>
      <c r="N26" s="97"/>
      <c r="O26" s="97"/>
      <c r="P26" s="97"/>
    </row>
    <row r="27" spans="3:11" ht="23.25" customHeight="1">
      <c r="C27" s="408" t="str">
        <f>додаток1!A126</f>
        <v>Секретар ради                                                                        Наталія  ІВАНЮТА</v>
      </c>
      <c r="D27" s="408"/>
      <c r="E27" s="408"/>
      <c r="F27" s="408"/>
      <c r="G27" s="408"/>
      <c r="H27" s="408"/>
      <c r="I27" s="408"/>
      <c r="J27" s="408"/>
      <c r="K27" s="408"/>
    </row>
    <row r="28" spans="5:8" ht="12.75">
      <c r="E28" s="92"/>
      <c r="F28" s="92"/>
      <c r="G28" s="92"/>
      <c r="H28" s="92"/>
    </row>
    <row r="29" spans="5:8" ht="12.75">
      <c r="E29" s="92"/>
      <c r="F29" s="92"/>
      <c r="G29" s="92"/>
      <c r="H29" s="92"/>
    </row>
    <row r="55" ht="12.75">
      <c r="G55" s="94"/>
    </row>
  </sheetData>
  <sheetProtection/>
  <mergeCells count="31">
    <mergeCell ref="L1:P1"/>
    <mergeCell ref="L2:P2"/>
    <mergeCell ref="L3:P3"/>
    <mergeCell ref="L4:P4"/>
    <mergeCell ref="L5:P5"/>
    <mergeCell ref="A6:P6"/>
    <mergeCell ref="A8:B8"/>
    <mergeCell ref="A9:B9"/>
    <mergeCell ref="E11:H11"/>
    <mergeCell ref="I11:L11"/>
    <mergeCell ref="M11:P11"/>
    <mergeCell ref="F12:G12"/>
    <mergeCell ref="J12:K12"/>
    <mergeCell ref="N12:O12"/>
    <mergeCell ref="P12:P14"/>
    <mergeCell ref="J13:J14"/>
    <mergeCell ref="A11:A14"/>
    <mergeCell ref="B11:B14"/>
    <mergeCell ref="C11:C14"/>
    <mergeCell ref="D11:D14"/>
    <mergeCell ref="E12:E14"/>
    <mergeCell ref="F13:F14"/>
    <mergeCell ref="K13:K14"/>
    <mergeCell ref="L12:L14"/>
    <mergeCell ref="M12:M14"/>
    <mergeCell ref="N13:N14"/>
    <mergeCell ref="O13:O14"/>
    <mergeCell ref="C27:K27"/>
    <mergeCell ref="G13:G14"/>
    <mergeCell ref="H12:H14"/>
    <mergeCell ref="I12:I14"/>
  </mergeCells>
  <printOptions/>
  <pageMargins left="0.51" right="0.27" top="0.65" bottom="0.23999999999999996" header="0" footer="0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zoomScale="110" zoomScaleNormal="110" workbookViewId="0" topLeftCell="A1">
      <selection activeCell="B12" sqref="B12:E13"/>
    </sheetView>
  </sheetViews>
  <sheetFormatPr defaultColWidth="9.00390625" defaultRowHeight="12.75"/>
  <cols>
    <col min="1" max="1" width="19.75390625" style="6" customWidth="1"/>
    <col min="2" max="2" width="22.25390625" style="3" customWidth="1"/>
    <col min="3" max="3" width="16.625" style="3" customWidth="1"/>
    <col min="4" max="4" width="17.625" style="3" customWidth="1"/>
    <col min="5" max="5" width="30.25390625" style="3" customWidth="1"/>
    <col min="6" max="6" width="18.125" style="3" customWidth="1"/>
    <col min="7" max="7" width="18.75390625" style="3" customWidth="1"/>
    <col min="8" max="8" width="9.125" style="3" bestFit="1" customWidth="1"/>
    <col min="9" max="16384" width="9.125" style="3" customWidth="1"/>
  </cols>
  <sheetData>
    <row r="1" spans="4:6" ht="15.75">
      <c r="D1" s="54"/>
      <c r="E1" s="410" t="s">
        <v>307</v>
      </c>
      <c r="F1" s="410"/>
    </row>
    <row r="2" spans="4:6" ht="15.75">
      <c r="D2" s="54"/>
      <c r="E2" s="410" t="str">
        <f>додаток1!D2</f>
        <v>до  проекту рішення сесії Тетіївської міської ради</v>
      </c>
      <c r="F2" s="410"/>
    </row>
    <row r="3" spans="4:6" ht="31.5" customHeight="1">
      <c r="D3" s="55"/>
      <c r="E3" s="411" t="str">
        <f>додаток1!D3</f>
        <v>"Про бюджет Тетіївської міської територіальної громади на 2022 рік" від 21.12.2021.№ --VIII</v>
      </c>
      <c r="F3" s="411"/>
    </row>
    <row r="4" spans="4:8" ht="16.5" customHeight="1">
      <c r="D4" s="412">
        <f>додаток1!C4</f>
        <v>0</v>
      </c>
      <c r="E4" s="412"/>
      <c r="F4" s="412"/>
      <c r="G4" s="56"/>
      <c r="H4" s="56"/>
    </row>
    <row r="5" spans="3:8" ht="15.75" hidden="1">
      <c r="C5" s="412"/>
      <c r="D5" s="412"/>
      <c r="E5" s="412"/>
      <c r="F5" s="412"/>
      <c r="G5" s="56"/>
      <c r="H5" s="56"/>
    </row>
    <row r="6" spans="1:6" s="46" customFormat="1" ht="30" customHeight="1">
      <c r="A6" s="430" t="s">
        <v>512</v>
      </c>
      <c r="B6" s="430"/>
      <c r="C6" s="430"/>
      <c r="D6" s="430"/>
      <c r="E6" s="430"/>
      <c r="F6" s="430"/>
    </row>
    <row r="7" spans="1:6" s="46" customFormat="1" ht="15.75" customHeight="1">
      <c r="A7" s="58">
        <f>додаток1!A8</f>
        <v>10508000000</v>
      </c>
      <c r="B7" s="57"/>
      <c r="C7" s="57"/>
      <c r="D7" s="59"/>
      <c r="E7" s="59"/>
      <c r="F7" s="59"/>
    </row>
    <row r="8" spans="1:6" s="46" customFormat="1" ht="15.75" customHeight="1">
      <c r="A8" s="26" t="s">
        <v>1</v>
      </c>
      <c r="B8" s="57"/>
      <c r="C8" s="57"/>
      <c r="D8" s="59"/>
      <c r="E8" s="59"/>
      <c r="F8" s="59"/>
    </row>
    <row r="9" spans="1:6" s="46" customFormat="1" ht="15.75" customHeight="1">
      <c r="A9" s="26"/>
      <c r="B9" s="57"/>
      <c r="C9" s="57"/>
      <c r="D9" s="59"/>
      <c r="E9" s="59"/>
      <c r="F9" s="59"/>
    </row>
    <row r="10" spans="1:6" s="46" customFormat="1" ht="15.75" customHeight="1">
      <c r="A10" s="485" t="s">
        <v>308</v>
      </c>
      <c r="B10" s="485"/>
      <c r="C10" s="485"/>
      <c r="D10" s="485"/>
      <c r="E10" s="485"/>
      <c r="F10" s="485"/>
    </row>
    <row r="11" spans="1:6" s="47" customFormat="1" ht="15.75" customHeight="1">
      <c r="A11" s="60"/>
      <c r="F11" s="13" t="s">
        <v>2</v>
      </c>
    </row>
    <row r="12" spans="1:6" s="185" customFormat="1" ht="33.75" customHeight="1">
      <c r="A12" s="471" t="s">
        <v>309</v>
      </c>
      <c r="B12" s="475" t="s">
        <v>310</v>
      </c>
      <c r="C12" s="475"/>
      <c r="D12" s="475"/>
      <c r="E12" s="475"/>
      <c r="F12" s="473" t="s">
        <v>5</v>
      </c>
    </row>
    <row r="13" spans="1:6" s="186" customFormat="1" ht="15.75" customHeight="1">
      <c r="A13" s="472"/>
      <c r="B13" s="475"/>
      <c r="C13" s="475"/>
      <c r="D13" s="475"/>
      <c r="E13" s="475"/>
      <c r="F13" s="474"/>
    </row>
    <row r="14" spans="1:6" s="50" customFormat="1" ht="15.75" customHeight="1">
      <c r="A14" s="62">
        <v>1</v>
      </c>
      <c r="B14" s="494">
        <v>2</v>
      </c>
      <c r="C14" s="495"/>
      <c r="D14" s="495"/>
      <c r="E14" s="496"/>
      <c r="F14" s="62">
        <v>3</v>
      </c>
    </row>
    <row r="15" spans="1:6" s="51" customFormat="1" ht="15.75" customHeight="1">
      <c r="A15" s="417" t="s">
        <v>311</v>
      </c>
      <c r="B15" s="418"/>
      <c r="C15" s="418"/>
      <c r="D15" s="418"/>
      <c r="E15" s="418"/>
      <c r="F15" s="419"/>
    </row>
    <row r="16" spans="1:6" s="4" customFormat="1" ht="24" customHeight="1">
      <c r="A16" s="63">
        <f>додаток1!A102</f>
        <v>41020100</v>
      </c>
      <c r="B16" s="464" t="str">
        <f>додаток1!B102</f>
        <v>Базова дотація</v>
      </c>
      <c r="C16" s="465"/>
      <c r="D16" s="465"/>
      <c r="E16" s="466"/>
      <c r="F16" s="64">
        <f>F17</f>
        <v>9042400</v>
      </c>
    </row>
    <row r="17" spans="1:6" s="47" customFormat="1" ht="24" customHeight="1">
      <c r="A17" s="156">
        <v>99000000000</v>
      </c>
      <c r="B17" s="467" t="s">
        <v>312</v>
      </c>
      <c r="C17" s="468"/>
      <c r="D17" s="468"/>
      <c r="E17" s="469"/>
      <c r="F17" s="66">
        <f>додаток1!D102</f>
        <v>9042400</v>
      </c>
    </row>
    <row r="18" spans="1:6" s="4" customFormat="1" ht="26.25" customHeight="1">
      <c r="A18" s="63">
        <f>додаток1!A105</f>
        <v>41033900</v>
      </c>
      <c r="B18" s="464" t="str">
        <f>додаток1!B105</f>
        <v>Освітня субвенція з державного бюджету місцевим бюджетам</v>
      </c>
      <c r="C18" s="465"/>
      <c r="D18" s="465"/>
      <c r="E18" s="466"/>
      <c r="F18" s="64">
        <f>F19</f>
        <v>102784700</v>
      </c>
    </row>
    <row r="19" spans="1:6" s="47" customFormat="1" ht="24" customHeight="1">
      <c r="A19" s="156">
        <v>99000000000</v>
      </c>
      <c r="B19" s="467" t="s">
        <v>312</v>
      </c>
      <c r="C19" s="468"/>
      <c r="D19" s="468"/>
      <c r="E19" s="469"/>
      <c r="F19" s="66">
        <f>додаток1!D105</f>
        <v>102784700</v>
      </c>
    </row>
    <row r="20" spans="1:6" s="47" customFormat="1" ht="46.5" customHeight="1" hidden="1">
      <c r="A20" s="63">
        <f>додаток1!A106</f>
        <v>41034500</v>
      </c>
      <c r="B20" s="464" t="str">
        <f>додаток1!B106</f>
        <v>Субвенція з державного бюджету місцевим бюджетам на здійснення заходів щодо соціально-економічного розвитку окремих територій</v>
      </c>
      <c r="C20" s="465"/>
      <c r="D20" s="465"/>
      <c r="E20" s="466"/>
      <c r="F20" s="64">
        <f>F21</f>
        <v>0</v>
      </c>
    </row>
    <row r="21" spans="1:6" s="47" customFormat="1" ht="24" customHeight="1" hidden="1">
      <c r="A21" s="156">
        <v>99000000000</v>
      </c>
      <c r="B21" s="467" t="s">
        <v>312</v>
      </c>
      <c r="C21" s="468"/>
      <c r="D21" s="468"/>
      <c r="E21" s="469"/>
      <c r="F21" s="66">
        <f>додаток1!D106</f>
        <v>0</v>
      </c>
    </row>
    <row r="22" spans="1:6" s="47" customFormat="1" ht="33.75" customHeight="1" hidden="1">
      <c r="A22" s="63">
        <f>додаток1!A107</f>
        <v>41035200</v>
      </c>
      <c r="B22" s="464" t="str">
        <f>додаток1!B107</f>
        <v>Субвенція з державного бюджету місцевим бюджетам на розвиток мережі центрів надання адміністративних послуг</v>
      </c>
      <c r="C22" s="465"/>
      <c r="D22" s="465"/>
      <c r="E22" s="466"/>
      <c r="F22" s="64">
        <f>F23</f>
        <v>0</v>
      </c>
    </row>
    <row r="23" spans="1:6" s="47" customFormat="1" ht="24" customHeight="1" hidden="1">
      <c r="A23" s="156">
        <v>99000000000</v>
      </c>
      <c r="B23" s="467" t="s">
        <v>312</v>
      </c>
      <c r="C23" s="468"/>
      <c r="D23" s="468"/>
      <c r="E23" s="469"/>
      <c r="F23" s="66">
        <f>додаток1!D107</f>
        <v>0</v>
      </c>
    </row>
    <row r="24" spans="1:6" s="47" customFormat="1" ht="48" customHeight="1" hidden="1">
      <c r="A24" s="63">
        <f>додаток1!A108</f>
        <v>41035500</v>
      </c>
      <c r="B24" s="464" t="str">
        <f>додаток1!B108</f>
        <v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v>
      </c>
      <c r="C24" s="465"/>
      <c r="D24" s="465"/>
      <c r="E24" s="466"/>
      <c r="F24" s="64">
        <f>F25</f>
        <v>0</v>
      </c>
    </row>
    <row r="25" spans="1:6" s="47" customFormat="1" ht="24" customHeight="1" hidden="1">
      <c r="A25" s="156">
        <v>99000000000</v>
      </c>
      <c r="B25" s="467" t="s">
        <v>312</v>
      </c>
      <c r="C25" s="468"/>
      <c r="D25" s="468"/>
      <c r="E25" s="469"/>
      <c r="F25" s="66">
        <f>додаток1!D108</f>
        <v>0</v>
      </c>
    </row>
    <row r="26" spans="1:256" s="4" customFormat="1" ht="49.5" customHeight="1">
      <c r="A26" s="63">
        <f>додаток1!A110</f>
        <v>41040200</v>
      </c>
      <c r="B26" s="464" t="str">
        <f>додаток1!B110</f>
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</c>
      <c r="C26" s="465"/>
      <c r="D26" s="465"/>
      <c r="E26" s="466"/>
      <c r="F26" s="64">
        <f>F27</f>
        <v>1775600</v>
      </c>
      <c r="IV26" s="4">
        <f>SUM(A26:IU26)</f>
        <v>42815800</v>
      </c>
    </row>
    <row r="27" spans="1:6" s="47" customFormat="1" ht="25.5" customHeight="1">
      <c r="A27" s="156">
        <v>10100000000</v>
      </c>
      <c r="B27" s="467" t="s">
        <v>313</v>
      </c>
      <c r="C27" s="468"/>
      <c r="D27" s="468"/>
      <c r="E27" s="469"/>
      <c r="F27" s="66">
        <f>додаток1!D110</f>
        <v>1775600</v>
      </c>
    </row>
    <row r="28" spans="1:6" s="4" customFormat="1" ht="33.75" customHeight="1" hidden="1">
      <c r="A28" s="63">
        <f>додаток1!A113</f>
        <v>41051000</v>
      </c>
      <c r="B28" s="464" t="str">
        <f>додаток1!B113</f>
        <v>Субвенція з місцевого бюджету на здійснення переданих видатків у сфері освіти за рахунок коштів освітньої субвенції</v>
      </c>
      <c r="C28" s="465"/>
      <c r="D28" s="465"/>
      <c r="E28" s="466"/>
      <c r="F28" s="64">
        <f>F29</f>
        <v>0</v>
      </c>
    </row>
    <row r="29" spans="1:6" s="47" customFormat="1" ht="24" customHeight="1" hidden="1">
      <c r="A29" s="156">
        <v>10100000000</v>
      </c>
      <c r="B29" s="467" t="s">
        <v>313</v>
      </c>
      <c r="C29" s="468"/>
      <c r="D29" s="468"/>
      <c r="E29" s="469"/>
      <c r="F29" s="66">
        <f>додаток1!D113</f>
        <v>0</v>
      </c>
    </row>
    <row r="30" spans="1:6" s="4" customFormat="1" ht="45.75" customHeight="1" hidden="1">
      <c r="A30" s="63">
        <f>додаток1!A115</f>
        <v>41051200</v>
      </c>
      <c r="B30" s="464" t="str">
        <f>додаток1!B115</f>
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</c>
      <c r="C30" s="465"/>
      <c r="D30" s="465"/>
      <c r="E30" s="466"/>
      <c r="F30" s="64">
        <f>F31</f>
        <v>0</v>
      </c>
    </row>
    <row r="31" spans="1:6" s="47" customFormat="1" ht="24.75" customHeight="1" hidden="1">
      <c r="A31" s="156">
        <v>10100000000</v>
      </c>
      <c r="B31" s="467" t="s">
        <v>313</v>
      </c>
      <c r="C31" s="468"/>
      <c r="D31" s="468"/>
      <c r="E31" s="469"/>
      <c r="F31" s="66">
        <f>додаток1!D115</f>
        <v>0</v>
      </c>
    </row>
    <row r="32" spans="1:6" s="47" customFormat="1" ht="51" customHeight="1" hidden="1">
      <c r="A32" s="63">
        <f>додаток1!A116</f>
        <v>41051400</v>
      </c>
      <c r="B32" s="464" t="str">
        <f>додаток1!B116</f>
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</c>
      <c r="C32" s="465"/>
      <c r="D32" s="465"/>
      <c r="E32" s="466"/>
      <c r="F32" s="64">
        <f>F33</f>
        <v>0</v>
      </c>
    </row>
    <row r="33" spans="1:6" s="47" customFormat="1" ht="24.75" customHeight="1" hidden="1">
      <c r="A33" s="156">
        <v>10100000000</v>
      </c>
      <c r="B33" s="467" t="s">
        <v>313</v>
      </c>
      <c r="C33" s="468"/>
      <c r="D33" s="468"/>
      <c r="E33" s="469"/>
      <c r="F33" s="66">
        <f>додаток1!D116</f>
        <v>0</v>
      </c>
    </row>
    <row r="34" spans="1:6" s="47" customFormat="1" ht="57.75" customHeight="1" hidden="1">
      <c r="A34" s="63">
        <f>додаток1!A118</f>
        <v>41051700</v>
      </c>
      <c r="B34" s="464" t="str">
        <f>додаток1!B118</f>
        <v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v>
      </c>
      <c r="C34" s="465"/>
      <c r="D34" s="465"/>
      <c r="E34" s="466"/>
      <c r="F34" s="64">
        <f>F35</f>
        <v>0</v>
      </c>
    </row>
    <row r="35" spans="1:6" s="47" customFormat="1" ht="24.75" customHeight="1" hidden="1">
      <c r="A35" s="156">
        <v>10100000000</v>
      </c>
      <c r="B35" s="467" t="s">
        <v>313</v>
      </c>
      <c r="C35" s="468"/>
      <c r="D35" s="468"/>
      <c r="E35" s="469"/>
      <c r="F35" s="66">
        <f>додаток1!D118</f>
        <v>0</v>
      </c>
    </row>
    <row r="36" spans="1:6" s="170" customFormat="1" ht="19.5" customHeight="1">
      <c r="A36" s="168">
        <v>41053900</v>
      </c>
      <c r="B36" s="489" t="s">
        <v>91</v>
      </c>
      <c r="C36" s="490"/>
      <c r="D36" s="490"/>
      <c r="E36" s="491"/>
      <c r="F36" s="169">
        <f>F37</f>
        <v>874700</v>
      </c>
    </row>
    <row r="37" spans="1:6" s="47" customFormat="1" ht="20.25" customHeight="1">
      <c r="A37" s="156">
        <v>10100000000</v>
      </c>
      <c r="B37" s="467" t="s">
        <v>313</v>
      </c>
      <c r="C37" s="468"/>
      <c r="D37" s="468"/>
      <c r="E37" s="469"/>
      <c r="F37" s="66">
        <f>додаток1!D119</f>
        <v>874700</v>
      </c>
    </row>
    <row r="38" spans="1:6" s="4" customFormat="1" ht="46.5" customHeight="1" hidden="1">
      <c r="A38" s="159">
        <v>41055000</v>
      </c>
      <c r="B38" s="464" t="s">
        <v>93</v>
      </c>
      <c r="C38" s="492"/>
      <c r="D38" s="492"/>
      <c r="E38" s="493"/>
      <c r="F38" s="64">
        <f>F39</f>
        <v>0</v>
      </c>
    </row>
    <row r="39" spans="1:6" s="47" customFormat="1" ht="20.25" customHeight="1" hidden="1">
      <c r="A39" s="156">
        <v>10100000000</v>
      </c>
      <c r="B39" s="467" t="s">
        <v>313</v>
      </c>
      <c r="C39" s="468"/>
      <c r="D39" s="468"/>
      <c r="E39" s="469"/>
      <c r="F39" s="66">
        <f>додаток1!D121</f>
        <v>0</v>
      </c>
    </row>
    <row r="40" spans="1:6" s="47" customFormat="1" ht="24" customHeight="1">
      <c r="A40" s="417" t="s">
        <v>314</v>
      </c>
      <c r="B40" s="418"/>
      <c r="C40" s="418"/>
      <c r="D40" s="418"/>
      <c r="E40" s="418"/>
      <c r="F40" s="419"/>
    </row>
    <row r="41" spans="1:6" s="4" customFormat="1" ht="22.5" customHeight="1">
      <c r="A41" s="63">
        <f>додаток1!A119</f>
        <v>41053900</v>
      </c>
      <c r="B41" s="464" t="str">
        <f>додаток1!B119</f>
        <v>Інші субвенції з місцевого бюджету </v>
      </c>
      <c r="C41" s="465"/>
      <c r="D41" s="465"/>
      <c r="E41" s="466"/>
      <c r="F41" s="64">
        <f>F42</f>
        <v>0</v>
      </c>
    </row>
    <row r="42" spans="1:6" s="47" customFormat="1" ht="22.5" customHeight="1">
      <c r="A42" s="156">
        <v>10100000000</v>
      </c>
      <c r="B42" s="467" t="s">
        <v>313</v>
      </c>
      <c r="C42" s="468"/>
      <c r="D42" s="468"/>
      <c r="E42" s="469"/>
      <c r="F42" s="66">
        <f>додаток1!E119</f>
        <v>0</v>
      </c>
    </row>
    <row r="43" spans="1:6" s="47" customFormat="1" ht="22.5" customHeight="1" hidden="1">
      <c r="A43" s="156"/>
      <c r="B43" s="467"/>
      <c r="C43" s="468"/>
      <c r="D43" s="468"/>
      <c r="E43" s="469"/>
      <c r="F43" s="66"/>
    </row>
    <row r="44" spans="1:6" s="47" customFormat="1" ht="22.5" customHeight="1" hidden="1">
      <c r="A44" s="156"/>
      <c r="B44" s="467"/>
      <c r="C44" s="468"/>
      <c r="D44" s="468"/>
      <c r="E44" s="469"/>
      <c r="F44" s="66"/>
    </row>
    <row r="45" spans="1:6" s="47" customFormat="1" ht="22.5" customHeight="1" hidden="1">
      <c r="A45" s="156"/>
      <c r="B45" s="467"/>
      <c r="C45" s="468"/>
      <c r="D45" s="468"/>
      <c r="E45" s="469"/>
      <c r="F45" s="66"/>
    </row>
    <row r="46" spans="1:6" s="4" customFormat="1" ht="22.5" customHeight="1">
      <c r="A46" s="63" t="s">
        <v>96</v>
      </c>
      <c r="B46" s="464" t="s">
        <v>317</v>
      </c>
      <c r="C46" s="465"/>
      <c r="D46" s="465"/>
      <c r="E46" s="466"/>
      <c r="F46" s="64">
        <f>F47+F48</f>
        <v>114477400</v>
      </c>
    </row>
    <row r="47" spans="1:7" s="4" customFormat="1" ht="22.5" customHeight="1">
      <c r="A47" s="63" t="s">
        <v>96</v>
      </c>
      <c r="B47" s="464" t="s">
        <v>318</v>
      </c>
      <c r="C47" s="465"/>
      <c r="D47" s="465"/>
      <c r="E47" s="466"/>
      <c r="F47" s="64">
        <f>F16+F18+F20+F24+F26+F28+F30+F32+F34+F36+F38+F22</f>
        <v>114477400</v>
      </c>
      <c r="G47" s="69">
        <f>F47-додаток1!D99</f>
        <v>0</v>
      </c>
    </row>
    <row r="48" spans="1:7" s="4" customFormat="1" ht="22.5" customHeight="1">
      <c r="A48" s="63" t="s">
        <v>96</v>
      </c>
      <c r="B48" s="464" t="s">
        <v>319</v>
      </c>
      <c r="C48" s="465"/>
      <c r="D48" s="465"/>
      <c r="E48" s="466"/>
      <c r="F48" s="64">
        <f>F42</f>
        <v>0</v>
      </c>
      <c r="G48" s="69">
        <f>F48-додаток1!E99</f>
        <v>0</v>
      </c>
    </row>
    <row r="49" spans="1:6" s="47" customFormat="1" ht="15.75" customHeight="1">
      <c r="A49" s="60"/>
      <c r="F49" s="187">
        <f>F46-додаток1!C99</f>
        <v>0</v>
      </c>
    </row>
    <row r="50" spans="1:6" s="46" customFormat="1" ht="15.75" customHeight="1">
      <c r="A50" s="485" t="s">
        <v>320</v>
      </c>
      <c r="B50" s="485"/>
      <c r="C50" s="485"/>
      <c r="D50" s="485"/>
      <c r="E50" s="485"/>
      <c r="F50" s="485"/>
    </row>
    <row r="51" s="47" customFormat="1" ht="15.75">
      <c r="A51" s="60"/>
    </row>
    <row r="52" spans="1:6" s="52" customFormat="1" ht="78.75" customHeight="1">
      <c r="A52" s="70" t="s">
        <v>321</v>
      </c>
      <c r="B52" s="61" t="s">
        <v>120</v>
      </c>
      <c r="C52" s="486" t="s">
        <v>322</v>
      </c>
      <c r="D52" s="487"/>
      <c r="E52" s="488"/>
      <c r="F52" s="71" t="s">
        <v>5</v>
      </c>
    </row>
    <row r="53" spans="1:6" s="53" customFormat="1" ht="15.75">
      <c r="A53" s="63">
        <v>1</v>
      </c>
      <c r="B53" s="63">
        <v>2</v>
      </c>
      <c r="C53" s="420">
        <v>3</v>
      </c>
      <c r="D53" s="421"/>
      <c r="E53" s="422"/>
      <c r="F53" s="63">
        <v>4</v>
      </c>
    </row>
    <row r="54" spans="1:6" s="47" customFormat="1" ht="15.75">
      <c r="A54" s="417" t="s">
        <v>323</v>
      </c>
      <c r="B54" s="418"/>
      <c r="C54" s="418"/>
      <c r="D54" s="418"/>
      <c r="E54" s="418"/>
      <c r="F54" s="419"/>
    </row>
    <row r="55" spans="1:6" s="4" customFormat="1" ht="15.75">
      <c r="A55" s="72"/>
      <c r="B55" s="73"/>
      <c r="C55" s="476" t="s">
        <v>315</v>
      </c>
      <c r="D55" s="477"/>
      <c r="E55" s="478"/>
      <c r="F55" s="73">
        <v>0</v>
      </c>
    </row>
    <row r="56" spans="1:6" s="47" customFormat="1" ht="15.75">
      <c r="A56" s="74"/>
      <c r="B56" s="75"/>
      <c r="C56" s="479" t="s">
        <v>316</v>
      </c>
      <c r="D56" s="480"/>
      <c r="E56" s="481"/>
      <c r="F56" s="75">
        <v>0</v>
      </c>
    </row>
    <row r="57" spans="1:6" s="47" customFormat="1" ht="15.75">
      <c r="A57" s="417" t="s">
        <v>324</v>
      </c>
      <c r="B57" s="418"/>
      <c r="C57" s="418"/>
      <c r="D57" s="418"/>
      <c r="E57" s="418"/>
      <c r="F57" s="419"/>
    </row>
    <row r="58" spans="1:6" s="4" customFormat="1" ht="29.25" customHeight="1">
      <c r="A58" s="72">
        <v>3719770</v>
      </c>
      <c r="B58" s="72">
        <v>9770</v>
      </c>
      <c r="C58" s="482" t="s">
        <v>510</v>
      </c>
      <c r="D58" s="483"/>
      <c r="E58" s="484"/>
      <c r="F58" s="280">
        <f>F59</f>
        <v>1398983</v>
      </c>
    </row>
    <row r="59" spans="1:6" s="47" customFormat="1" ht="15.75">
      <c r="A59" s="156">
        <v>10100000000</v>
      </c>
      <c r="B59" s="75"/>
      <c r="C59" s="479" t="s">
        <v>313</v>
      </c>
      <c r="D59" s="480"/>
      <c r="E59" s="481"/>
      <c r="F59" s="281">
        <f>'Додаток 3'!J113</f>
        <v>1398983</v>
      </c>
    </row>
    <row r="60" spans="1:6" s="47" customFormat="1" ht="15.75">
      <c r="A60" s="63" t="s">
        <v>96</v>
      </c>
      <c r="B60" s="464" t="s">
        <v>317</v>
      </c>
      <c r="C60" s="465"/>
      <c r="D60" s="465"/>
      <c r="E60" s="466"/>
      <c r="F60" s="64">
        <f>F61+F62</f>
        <v>1398983</v>
      </c>
    </row>
    <row r="61" spans="1:6" s="47" customFormat="1" ht="15.75">
      <c r="A61" s="63" t="s">
        <v>96</v>
      </c>
      <c r="B61" s="464" t="s">
        <v>318</v>
      </c>
      <c r="C61" s="465"/>
      <c r="D61" s="465"/>
      <c r="E61" s="466"/>
      <c r="F61" s="64">
        <f>F55</f>
        <v>0</v>
      </c>
    </row>
    <row r="62" spans="1:6" s="47" customFormat="1" ht="15.75">
      <c r="A62" s="63" t="s">
        <v>96</v>
      </c>
      <c r="B62" s="464" t="s">
        <v>319</v>
      </c>
      <c r="C62" s="465"/>
      <c r="D62" s="465"/>
      <c r="E62" s="466"/>
      <c r="F62" s="64">
        <f>F58</f>
        <v>1398983</v>
      </c>
    </row>
    <row r="63" s="47" customFormat="1" ht="15.75">
      <c r="A63" s="60"/>
    </row>
    <row r="64" spans="1:6" s="4" customFormat="1" ht="15.75">
      <c r="A64" s="470" t="str">
        <f>додаток1!A126</f>
        <v>Секретар ради                                                                        Наталія  ІВАНЮТА</v>
      </c>
      <c r="B64" s="470"/>
      <c r="C64" s="470"/>
      <c r="D64" s="470"/>
      <c r="E64" s="470"/>
      <c r="F64" s="470"/>
    </row>
    <row r="65" s="47" customFormat="1" ht="15.75">
      <c r="A65" s="60"/>
    </row>
    <row r="66" s="47" customFormat="1" ht="15.75">
      <c r="A66" s="60"/>
    </row>
    <row r="67" s="47" customFormat="1" ht="15.75">
      <c r="A67" s="60"/>
    </row>
    <row r="68" s="47" customFormat="1" ht="15.75">
      <c r="A68" s="60"/>
    </row>
    <row r="69" s="47" customFormat="1" ht="15.75">
      <c r="A69" s="60"/>
    </row>
    <row r="70" s="47" customFormat="1" ht="15.75">
      <c r="A70" s="60"/>
    </row>
    <row r="71" s="47" customFormat="1" ht="15.75">
      <c r="A71" s="60"/>
    </row>
    <row r="72" s="47" customFormat="1" ht="15.75">
      <c r="A72" s="60"/>
    </row>
    <row r="73" s="47" customFormat="1" ht="15.75">
      <c r="A73" s="60"/>
    </row>
    <row r="74" s="47" customFormat="1" ht="15.75">
      <c r="A74" s="60"/>
    </row>
    <row r="75" s="47" customFormat="1" ht="15.75">
      <c r="A75" s="60"/>
    </row>
    <row r="76" s="47" customFormat="1" ht="15.75">
      <c r="A76" s="60"/>
    </row>
    <row r="77" s="47" customFormat="1" ht="15.75">
      <c r="A77" s="60"/>
    </row>
    <row r="78" s="47" customFormat="1" ht="15.75">
      <c r="A78" s="60"/>
    </row>
    <row r="79" s="47" customFormat="1" ht="15.75">
      <c r="A79" s="60"/>
    </row>
    <row r="80" s="47" customFormat="1" ht="15.75">
      <c r="A80" s="60"/>
    </row>
    <row r="81" s="47" customFormat="1" ht="15.75">
      <c r="A81" s="60"/>
    </row>
  </sheetData>
  <sheetProtection/>
  <mergeCells count="58">
    <mergeCell ref="E1:F1"/>
    <mergeCell ref="E2:F2"/>
    <mergeCell ref="E3:F3"/>
    <mergeCell ref="D4:F4"/>
    <mergeCell ref="C5:F5"/>
    <mergeCell ref="A6:F6"/>
    <mergeCell ref="A10:F10"/>
    <mergeCell ref="B14:E14"/>
    <mergeCell ref="A15:F15"/>
    <mergeCell ref="B16:E16"/>
    <mergeCell ref="B17:E17"/>
    <mergeCell ref="B18:E18"/>
    <mergeCell ref="B19:E19"/>
    <mergeCell ref="B26:E26"/>
    <mergeCell ref="B27:E27"/>
    <mergeCell ref="B28:E28"/>
    <mergeCell ref="B29:E29"/>
    <mergeCell ref="B30:E30"/>
    <mergeCell ref="B20:E20"/>
    <mergeCell ref="B21:E21"/>
    <mergeCell ref="B24:E24"/>
    <mergeCell ref="B25:E25"/>
    <mergeCell ref="B31:E31"/>
    <mergeCell ref="B36:E36"/>
    <mergeCell ref="B37:E37"/>
    <mergeCell ref="B38:E38"/>
    <mergeCell ref="B39:E39"/>
    <mergeCell ref="A40:F40"/>
    <mergeCell ref="B32:E32"/>
    <mergeCell ref="B33:E33"/>
    <mergeCell ref="B34:E34"/>
    <mergeCell ref="B35:E35"/>
    <mergeCell ref="B41:E41"/>
    <mergeCell ref="B42:E42"/>
    <mergeCell ref="B43:E43"/>
    <mergeCell ref="B44:E44"/>
    <mergeCell ref="B45:E45"/>
    <mergeCell ref="B46:E46"/>
    <mergeCell ref="A57:F57"/>
    <mergeCell ref="C58:E58"/>
    <mergeCell ref="C59:E59"/>
    <mergeCell ref="B60:E60"/>
    <mergeCell ref="B47:E47"/>
    <mergeCell ref="B48:E48"/>
    <mergeCell ref="A50:F50"/>
    <mergeCell ref="C52:E52"/>
    <mergeCell ref="C53:E53"/>
    <mergeCell ref="A54:F54"/>
    <mergeCell ref="B22:E22"/>
    <mergeCell ref="B23:E23"/>
    <mergeCell ref="B61:E61"/>
    <mergeCell ref="B62:E62"/>
    <mergeCell ref="A64:F64"/>
    <mergeCell ref="A12:A13"/>
    <mergeCell ref="F12:F13"/>
    <mergeCell ref="B12:E13"/>
    <mergeCell ref="C55:E55"/>
    <mergeCell ref="C56:E56"/>
  </mergeCells>
  <printOptions/>
  <pageMargins left="0.7480314960629921" right="0.31496062992125984" top="0.7874015748031497" bottom="0.7874015748031497" header="0" footer="0"/>
  <pageSetup fitToHeight="2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showZeros="0" zoomScale="65" zoomScaleNormal="65" workbookViewId="0" topLeftCell="A1">
      <selection activeCell="C6" sqref="C6:H6"/>
    </sheetView>
  </sheetViews>
  <sheetFormatPr defaultColWidth="8.875" defaultRowHeight="12.75"/>
  <cols>
    <col min="1" max="1" width="17.125" style="23" customWidth="1"/>
    <col min="2" max="2" width="16.25390625" style="23" customWidth="1"/>
    <col min="3" max="3" width="16.125" style="23" customWidth="1"/>
    <col min="4" max="4" width="83.375" style="24" customWidth="1"/>
    <col min="5" max="5" width="92.875" style="25" customWidth="1"/>
    <col min="6" max="6" width="18.125" style="23" customWidth="1"/>
    <col min="7" max="8" width="16.375" style="25" customWidth="1"/>
    <col min="9" max="9" width="21.00390625" style="25" customWidth="1"/>
    <col min="10" max="10" width="20.25390625" style="25" customWidth="1"/>
    <col min="11" max="12" width="15.375" style="7" customWidth="1"/>
    <col min="13" max="13" width="14.00390625" style="7" customWidth="1"/>
    <col min="14" max="14" width="8.875" style="7" customWidth="1"/>
    <col min="15" max="15" width="15.25390625" style="7" bestFit="1" customWidth="1"/>
    <col min="16" max="16" width="10.625" style="7" customWidth="1"/>
    <col min="17" max="17" width="11.00390625" style="7" customWidth="1"/>
    <col min="18" max="18" width="12.875" style="7" customWidth="1"/>
    <col min="19" max="19" width="14.375" style="7" customWidth="1"/>
    <col min="20" max="16384" width="8.875" style="7" customWidth="1"/>
  </cols>
  <sheetData>
    <row r="1" spans="6:12" ht="20.25">
      <c r="F1" s="500" t="s">
        <v>325</v>
      </c>
      <c r="G1" s="500"/>
      <c r="H1" s="500"/>
      <c r="I1" s="500"/>
      <c r="J1" s="500"/>
      <c r="K1" s="2"/>
      <c r="L1" s="2"/>
    </row>
    <row r="2" spans="1:12" ht="20.25">
      <c r="A2" s="26"/>
      <c r="D2" s="23"/>
      <c r="F2" s="500" t="str">
        <f>додаток1!D2</f>
        <v>до  проекту рішення сесії Тетіївської міської ради</v>
      </c>
      <c r="G2" s="500"/>
      <c r="H2" s="500"/>
      <c r="I2" s="500"/>
      <c r="J2" s="500"/>
      <c r="K2" s="2"/>
      <c r="L2" s="2"/>
    </row>
    <row r="3" spans="4:12" ht="42.75" customHeight="1">
      <c r="D3" s="23"/>
      <c r="F3" s="501" t="str">
        <f>додаток1!D3</f>
        <v>"Про бюджет Тетіївської міської територіальної громади на 2022 рік" від 21.12.2021.№ --VIII</v>
      </c>
      <c r="G3" s="501"/>
      <c r="H3" s="501"/>
      <c r="I3" s="501"/>
      <c r="J3" s="501"/>
      <c r="K3" s="2"/>
      <c r="L3" s="2"/>
    </row>
    <row r="4" spans="4:10" ht="20.25">
      <c r="D4" s="23"/>
      <c r="F4" s="500">
        <f>додаток1!C4</f>
        <v>0</v>
      </c>
      <c r="G4" s="500"/>
      <c r="H4" s="500"/>
      <c r="I4" s="500"/>
      <c r="J4" s="500"/>
    </row>
    <row r="5" spans="4:13" ht="20.25">
      <c r="D5" s="23"/>
      <c r="F5" s="500">
        <f>додаток1!C5</f>
        <v>0</v>
      </c>
      <c r="G5" s="500"/>
      <c r="H5" s="500"/>
      <c r="I5" s="500"/>
      <c r="J5" s="500"/>
      <c r="K5" s="37"/>
      <c r="L5" s="37"/>
      <c r="M5" s="37"/>
    </row>
    <row r="6" spans="1:12" s="15" customFormat="1" ht="67.5" customHeight="1">
      <c r="A6" s="27"/>
      <c r="B6" s="27"/>
      <c r="C6" s="502" t="s">
        <v>519</v>
      </c>
      <c r="D6" s="502"/>
      <c r="E6" s="502"/>
      <c r="F6" s="502"/>
      <c r="G6" s="502"/>
      <c r="H6" s="502"/>
      <c r="I6" s="38"/>
      <c r="J6" s="38"/>
      <c r="K6" s="39"/>
      <c r="L6" s="39"/>
    </row>
    <row r="7" spans="1:12" s="15" customFormat="1" ht="27" customHeight="1">
      <c r="A7" s="442">
        <f>додаток1!A8</f>
        <v>10508000000</v>
      </c>
      <c r="B7" s="442"/>
      <c r="C7" s="28"/>
      <c r="D7" s="28"/>
      <c r="E7" s="28"/>
      <c r="F7" s="28"/>
      <c r="G7" s="28"/>
      <c r="H7" s="28"/>
      <c r="I7" s="28"/>
      <c r="J7" s="28"/>
      <c r="K7" s="39"/>
      <c r="L7" s="39"/>
    </row>
    <row r="8" spans="1:12" s="1" customFormat="1" ht="24" customHeight="1">
      <c r="A8" s="413" t="s">
        <v>1</v>
      </c>
      <c r="B8" s="413"/>
      <c r="C8" s="29"/>
      <c r="D8" s="29"/>
      <c r="E8" s="30"/>
      <c r="F8" s="29"/>
      <c r="G8" s="30"/>
      <c r="H8" s="30"/>
      <c r="I8" s="30"/>
      <c r="J8" s="30"/>
      <c r="K8" s="40"/>
      <c r="L8" s="40"/>
    </row>
    <row r="9" spans="1:18" s="5" customFormat="1" ht="20.25">
      <c r="A9" s="31"/>
      <c r="B9" s="31"/>
      <c r="C9" s="31"/>
      <c r="D9" s="32"/>
      <c r="E9" s="33"/>
      <c r="F9" s="31"/>
      <c r="G9" s="33"/>
      <c r="H9" s="33"/>
      <c r="I9" s="33"/>
      <c r="J9" s="41" t="s">
        <v>2</v>
      </c>
      <c r="K9" s="497" t="s">
        <v>326</v>
      </c>
      <c r="L9" s="278"/>
      <c r="M9" s="497" t="s">
        <v>458</v>
      </c>
      <c r="N9" s="497" t="s">
        <v>327</v>
      </c>
      <c r="O9" s="497" t="s">
        <v>457</v>
      </c>
      <c r="P9" s="497" t="s">
        <v>328</v>
      </c>
      <c r="Q9" s="497" t="s">
        <v>329</v>
      </c>
      <c r="R9" s="497" t="s">
        <v>330</v>
      </c>
    </row>
    <row r="10" spans="1:22" s="16" customFormat="1" ht="140.25" customHeight="1">
      <c r="A10" s="400" t="s">
        <v>119</v>
      </c>
      <c r="B10" s="400" t="s">
        <v>120</v>
      </c>
      <c r="C10" s="401" t="s">
        <v>121</v>
      </c>
      <c r="D10" s="401" t="s">
        <v>122</v>
      </c>
      <c r="E10" s="401" t="s">
        <v>513</v>
      </c>
      <c r="F10" s="401" t="s">
        <v>514</v>
      </c>
      <c r="G10" s="401" t="s">
        <v>515</v>
      </c>
      <c r="H10" s="401" t="s">
        <v>516</v>
      </c>
      <c r="I10" s="401" t="s">
        <v>517</v>
      </c>
      <c r="J10" s="401" t="s">
        <v>518</v>
      </c>
      <c r="K10" s="498"/>
      <c r="L10" s="279" t="s">
        <v>100</v>
      </c>
      <c r="M10" s="498"/>
      <c r="N10" s="498"/>
      <c r="O10" s="498"/>
      <c r="P10" s="498"/>
      <c r="Q10" s="498"/>
      <c r="R10" s="498"/>
      <c r="S10" s="273" t="s">
        <v>331</v>
      </c>
      <c r="T10" s="274"/>
      <c r="U10" s="274"/>
      <c r="V10" s="275"/>
    </row>
    <row r="11" spans="1:18" s="17" customFormat="1" ht="30.75" customHeight="1">
      <c r="A11" s="34" t="s">
        <v>332</v>
      </c>
      <c r="B11" s="34" t="s">
        <v>333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42">
        <v>10</v>
      </c>
      <c r="K11" s="60"/>
      <c r="L11" s="60"/>
      <c r="M11" s="286"/>
      <c r="N11" s="286"/>
      <c r="O11" s="286"/>
      <c r="P11" s="60"/>
      <c r="Q11" s="60"/>
      <c r="R11" s="60"/>
    </row>
    <row r="12" spans="1:20" s="18" customFormat="1" ht="31.5" customHeight="1" hidden="1">
      <c r="A12" s="229" t="s">
        <v>132</v>
      </c>
      <c r="B12" s="229"/>
      <c r="C12" s="230"/>
      <c r="D12" s="231" t="s">
        <v>133</v>
      </c>
      <c r="E12" s="232"/>
      <c r="F12" s="230"/>
      <c r="G12" s="234"/>
      <c r="H12" s="234"/>
      <c r="I12" s="234">
        <f>I13</f>
        <v>0</v>
      </c>
      <c r="J12" s="235">
        <f>J13</f>
        <v>0</v>
      </c>
      <c r="K12" s="287"/>
      <c r="L12" s="287"/>
      <c r="M12" s="287"/>
      <c r="N12" s="287"/>
      <c r="O12" s="287"/>
      <c r="P12" s="287"/>
      <c r="Q12" s="287"/>
      <c r="R12" s="287"/>
      <c r="S12" s="276"/>
      <c r="T12" s="277"/>
    </row>
    <row r="13" spans="1:19" s="18" customFormat="1" ht="31.5" customHeight="1" hidden="1">
      <c r="A13" s="236" t="s">
        <v>134</v>
      </c>
      <c r="B13" s="229"/>
      <c r="C13" s="230"/>
      <c r="D13" s="231" t="s">
        <v>133</v>
      </c>
      <c r="E13" s="232"/>
      <c r="F13" s="230"/>
      <c r="G13" s="234"/>
      <c r="H13" s="234"/>
      <c r="I13" s="234">
        <f>I14+I17+I25</f>
        <v>0</v>
      </c>
      <c r="J13" s="235">
        <f>SUM(J23:J23)</f>
        <v>0</v>
      </c>
      <c r="K13" s="288"/>
      <c r="L13" s="288"/>
      <c r="M13" s="289"/>
      <c r="N13" s="289"/>
      <c r="O13" s="288"/>
      <c r="P13" s="288"/>
      <c r="Q13" s="288"/>
      <c r="R13" s="288"/>
      <c r="S13" s="19"/>
    </row>
    <row r="14" spans="1:19" s="18" customFormat="1" ht="31.5" customHeight="1" hidden="1">
      <c r="A14" s="237"/>
      <c r="B14" s="238" t="s">
        <v>370</v>
      </c>
      <c r="C14" s="239"/>
      <c r="D14" s="240" t="s">
        <v>371</v>
      </c>
      <c r="E14" s="241"/>
      <c r="F14" s="239"/>
      <c r="G14" s="243"/>
      <c r="H14" s="243"/>
      <c r="I14" s="243">
        <f>I15</f>
        <v>0</v>
      </c>
      <c r="J14" s="244"/>
      <c r="K14" s="288"/>
      <c r="L14" s="288"/>
      <c r="M14" s="289"/>
      <c r="N14" s="289"/>
      <c r="O14" s="288"/>
      <c r="P14" s="288"/>
      <c r="Q14" s="288"/>
      <c r="R14" s="288"/>
      <c r="S14" s="19"/>
    </row>
    <row r="15" spans="1:18" s="190" customFormat="1" ht="89.25" customHeight="1" hidden="1">
      <c r="A15" s="208" t="s">
        <v>135</v>
      </c>
      <c r="B15" s="208" t="s">
        <v>136</v>
      </c>
      <c r="C15" s="208" t="s">
        <v>137</v>
      </c>
      <c r="D15" s="209" t="s">
        <v>138</v>
      </c>
      <c r="E15" s="207"/>
      <c r="F15" s="303"/>
      <c r="G15" s="222"/>
      <c r="H15" s="222"/>
      <c r="I15" s="222">
        <f>I16</f>
        <v>0</v>
      </c>
      <c r="J15" s="189"/>
      <c r="K15" s="290"/>
      <c r="L15" s="290"/>
      <c r="M15" s="291"/>
      <c r="N15" s="291"/>
      <c r="O15" s="290"/>
      <c r="P15" s="290"/>
      <c r="Q15" s="290"/>
      <c r="R15" s="290"/>
    </row>
    <row r="16" spans="1:18" s="193" customFormat="1" ht="38.25" customHeight="1" hidden="1">
      <c r="A16" s="210"/>
      <c r="B16" s="210"/>
      <c r="C16" s="210"/>
      <c r="D16" s="211"/>
      <c r="E16" s="212"/>
      <c r="F16" s="304"/>
      <c r="G16" s="223"/>
      <c r="H16" s="223"/>
      <c r="I16" s="223"/>
      <c r="J16" s="192"/>
      <c r="K16" s="292"/>
      <c r="L16" s="292"/>
      <c r="M16" s="292"/>
      <c r="N16" s="293"/>
      <c r="O16" s="292"/>
      <c r="P16" s="292"/>
      <c r="Q16" s="292"/>
      <c r="R16" s="292"/>
    </row>
    <row r="17" spans="1:18" s="190" customFormat="1" ht="31.5" customHeight="1" hidden="1">
      <c r="A17" s="237"/>
      <c r="B17" s="237" t="s">
        <v>388</v>
      </c>
      <c r="C17" s="237"/>
      <c r="D17" s="241" t="s">
        <v>389</v>
      </c>
      <c r="E17" s="241"/>
      <c r="F17" s="239"/>
      <c r="G17" s="243"/>
      <c r="H17" s="243"/>
      <c r="I17" s="243">
        <f>I18+I23</f>
        <v>0</v>
      </c>
      <c r="J17" s="244"/>
      <c r="K17" s="290"/>
      <c r="L17" s="292"/>
      <c r="M17" s="291"/>
      <c r="N17" s="291"/>
      <c r="O17" s="290"/>
      <c r="P17" s="290"/>
      <c r="Q17" s="290"/>
      <c r="R17" s="290"/>
    </row>
    <row r="18" spans="1:18" s="190" customFormat="1" ht="31.5" customHeight="1" hidden="1">
      <c r="A18" s="208" t="s">
        <v>174</v>
      </c>
      <c r="B18" s="208" t="s">
        <v>175</v>
      </c>
      <c r="C18" s="208" t="s">
        <v>172</v>
      </c>
      <c r="D18" s="209" t="s">
        <v>176</v>
      </c>
      <c r="E18" s="207"/>
      <c r="F18" s="303"/>
      <c r="G18" s="222"/>
      <c r="H18" s="222"/>
      <c r="I18" s="222">
        <f>SUM(I19:I22)</f>
        <v>0</v>
      </c>
      <c r="J18" s="189"/>
      <c r="K18" s="290"/>
      <c r="L18" s="292"/>
      <c r="M18" s="291"/>
      <c r="N18" s="291"/>
      <c r="O18" s="290"/>
      <c r="P18" s="290"/>
      <c r="Q18" s="290"/>
      <c r="R18" s="290"/>
    </row>
    <row r="19" spans="1:18" s="193" customFormat="1" ht="25.5" customHeight="1" hidden="1">
      <c r="A19" s="210"/>
      <c r="B19" s="210"/>
      <c r="C19" s="210"/>
      <c r="D19" s="211"/>
      <c r="E19" s="221"/>
      <c r="F19" s="304"/>
      <c r="G19" s="223"/>
      <c r="H19" s="223"/>
      <c r="I19" s="223"/>
      <c r="J19" s="192"/>
      <c r="K19" s="292"/>
      <c r="L19" s="292"/>
      <c r="M19" s="293"/>
      <c r="N19" s="294"/>
      <c r="O19" s="292"/>
      <c r="P19" s="292"/>
      <c r="Q19" s="292"/>
      <c r="R19" s="292"/>
    </row>
    <row r="20" spans="1:18" s="193" customFormat="1" ht="25.5" customHeight="1" hidden="1">
      <c r="A20" s="210"/>
      <c r="B20" s="213"/>
      <c r="C20" s="213"/>
      <c r="D20" s="207"/>
      <c r="E20" s="221"/>
      <c r="F20" s="304"/>
      <c r="G20" s="223"/>
      <c r="H20" s="223"/>
      <c r="I20" s="223"/>
      <c r="J20" s="192"/>
      <c r="K20" s="292"/>
      <c r="L20" s="292"/>
      <c r="M20" s="293"/>
      <c r="N20" s="293"/>
      <c r="O20" s="292"/>
      <c r="P20" s="292"/>
      <c r="Q20" s="292"/>
      <c r="R20" s="292"/>
    </row>
    <row r="21" spans="1:18" s="193" customFormat="1" ht="33.75" customHeight="1" hidden="1">
      <c r="A21" s="210"/>
      <c r="B21" s="213"/>
      <c r="C21" s="213"/>
      <c r="D21" s="207"/>
      <c r="E21" s="221"/>
      <c r="F21" s="304"/>
      <c r="G21" s="223"/>
      <c r="H21" s="223"/>
      <c r="I21" s="223"/>
      <c r="J21" s="192"/>
      <c r="K21" s="292"/>
      <c r="L21" s="292"/>
      <c r="M21" s="293"/>
      <c r="N21" s="293"/>
      <c r="O21" s="292"/>
      <c r="P21" s="292"/>
      <c r="Q21" s="292"/>
      <c r="R21" s="292"/>
    </row>
    <row r="22" spans="1:18" s="193" customFormat="1" ht="43.5" customHeight="1" hidden="1">
      <c r="A22" s="210"/>
      <c r="B22" s="213"/>
      <c r="C22" s="213"/>
      <c r="D22" s="207"/>
      <c r="E22" s="221"/>
      <c r="F22" s="304"/>
      <c r="G22" s="223"/>
      <c r="H22" s="223"/>
      <c r="I22" s="223"/>
      <c r="J22" s="192"/>
      <c r="K22" s="292"/>
      <c r="L22" s="292"/>
      <c r="M22" s="292"/>
      <c r="N22" s="293"/>
      <c r="O22" s="292"/>
      <c r="P22" s="292"/>
      <c r="Q22" s="292"/>
      <c r="R22" s="292"/>
    </row>
    <row r="23" spans="1:18" s="190" customFormat="1" ht="42" customHeight="1" hidden="1">
      <c r="A23" s="195" t="s">
        <v>177</v>
      </c>
      <c r="B23" s="195" t="s">
        <v>178</v>
      </c>
      <c r="C23" s="195" t="s">
        <v>179</v>
      </c>
      <c r="D23" s="196" t="s">
        <v>180</v>
      </c>
      <c r="E23" s="197"/>
      <c r="F23" s="303"/>
      <c r="G23" s="222"/>
      <c r="H23" s="222"/>
      <c r="I23" s="222">
        <f>SUM(I24)</f>
        <v>0</v>
      </c>
      <c r="J23" s="189"/>
      <c r="K23" s="290"/>
      <c r="L23" s="292"/>
      <c r="M23" s="290"/>
      <c r="N23" s="291"/>
      <c r="O23" s="290"/>
      <c r="P23" s="290"/>
      <c r="Q23" s="290"/>
      <c r="R23" s="290"/>
    </row>
    <row r="24" spans="1:18" s="19" customFormat="1" ht="42" customHeight="1" hidden="1">
      <c r="A24" s="198"/>
      <c r="B24" s="198"/>
      <c r="C24" s="198"/>
      <c r="D24" s="199"/>
      <c r="E24" s="200" t="s">
        <v>180</v>
      </c>
      <c r="F24" s="304"/>
      <c r="G24" s="223">
        <f>300000-300000</f>
        <v>0</v>
      </c>
      <c r="H24" s="223"/>
      <c r="I24" s="223">
        <f>300000-300000</f>
        <v>0</v>
      </c>
      <c r="J24" s="192"/>
      <c r="K24" s="288"/>
      <c r="L24" s="292"/>
      <c r="M24" s="288"/>
      <c r="N24" s="289"/>
      <c r="O24" s="288"/>
      <c r="P24" s="288"/>
      <c r="Q24" s="288"/>
      <c r="R24" s="288"/>
    </row>
    <row r="25" spans="1:18" s="190" customFormat="1" ht="42" customHeight="1" hidden="1">
      <c r="A25" s="238"/>
      <c r="B25" s="175" t="s">
        <v>390</v>
      </c>
      <c r="C25" s="175"/>
      <c r="D25" s="179" t="s">
        <v>391</v>
      </c>
      <c r="E25" s="245"/>
      <c r="F25" s="239"/>
      <c r="G25" s="243"/>
      <c r="H25" s="243"/>
      <c r="I25" s="243">
        <f>I26+I28+I33+I37+I39+I41+I35</f>
        <v>0</v>
      </c>
      <c r="J25" s="244"/>
      <c r="K25" s="290"/>
      <c r="L25" s="292"/>
      <c r="M25" s="290"/>
      <c r="N25" s="291"/>
      <c r="O25" s="290"/>
      <c r="P25" s="290"/>
      <c r="Q25" s="290"/>
      <c r="R25" s="290"/>
    </row>
    <row r="26" spans="1:18" s="190" customFormat="1" ht="31.5" customHeight="1" hidden="1">
      <c r="A26" s="195" t="s">
        <v>345</v>
      </c>
      <c r="B26" s="195" t="s">
        <v>346</v>
      </c>
      <c r="C26" s="195" t="s">
        <v>347</v>
      </c>
      <c r="D26" s="196" t="s">
        <v>348</v>
      </c>
      <c r="E26" s="197"/>
      <c r="F26" s="303"/>
      <c r="G26" s="222"/>
      <c r="H26" s="222"/>
      <c r="I26" s="222">
        <f>I27</f>
        <v>0</v>
      </c>
      <c r="J26" s="189"/>
      <c r="K26" s="290"/>
      <c r="L26" s="292"/>
      <c r="M26" s="290"/>
      <c r="N26" s="291"/>
      <c r="O26" s="290"/>
      <c r="P26" s="290"/>
      <c r="Q26" s="290"/>
      <c r="R26" s="290"/>
    </row>
    <row r="27" spans="1:18" s="19" customFormat="1" ht="31.5" customHeight="1" hidden="1">
      <c r="A27" s="198"/>
      <c r="B27" s="198"/>
      <c r="C27" s="198"/>
      <c r="D27" s="199"/>
      <c r="E27" s="200"/>
      <c r="F27" s="304"/>
      <c r="G27" s="223"/>
      <c r="H27" s="223"/>
      <c r="I27" s="223"/>
      <c r="J27" s="192"/>
      <c r="K27" s="288"/>
      <c r="L27" s="292"/>
      <c r="M27" s="288"/>
      <c r="N27" s="289"/>
      <c r="O27" s="288"/>
      <c r="P27" s="288"/>
      <c r="Q27" s="288"/>
      <c r="R27" s="288"/>
    </row>
    <row r="28" spans="1:18" s="190" customFormat="1" ht="54.75" customHeight="1" hidden="1">
      <c r="A28" s="208" t="s">
        <v>392</v>
      </c>
      <c r="B28" s="208" t="s">
        <v>393</v>
      </c>
      <c r="C28" s="208" t="s">
        <v>194</v>
      </c>
      <c r="D28" s="209" t="s">
        <v>394</v>
      </c>
      <c r="E28" s="197"/>
      <c r="F28" s="303"/>
      <c r="G28" s="222"/>
      <c r="H28" s="222"/>
      <c r="I28" s="222">
        <f>SUM(I29:I32)</f>
        <v>0</v>
      </c>
      <c r="J28" s="189"/>
      <c r="K28" s="290"/>
      <c r="L28" s="292"/>
      <c r="M28" s="290"/>
      <c r="N28" s="291"/>
      <c r="O28" s="290"/>
      <c r="P28" s="290"/>
      <c r="Q28" s="290"/>
      <c r="R28" s="290"/>
    </row>
    <row r="29" spans="1:18" s="19" customFormat="1" ht="99.75" customHeight="1" hidden="1">
      <c r="A29" s="198"/>
      <c r="B29" s="198"/>
      <c r="C29" s="198"/>
      <c r="D29" s="199"/>
      <c r="E29" s="200"/>
      <c r="F29" s="304"/>
      <c r="G29" s="223"/>
      <c r="H29" s="223"/>
      <c r="I29" s="223"/>
      <c r="J29" s="192"/>
      <c r="K29" s="288"/>
      <c r="L29" s="292"/>
      <c r="M29" s="288"/>
      <c r="N29" s="289"/>
      <c r="O29" s="288"/>
      <c r="P29" s="288"/>
      <c r="Q29" s="288"/>
      <c r="R29" s="288"/>
    </row>
    <row r="30" spans="1:18" s="19" customFormat="1" ht="85.5" customHeight="1" hidden="1">
      <c r="A30" s="198"/>
      <c r="B30" s="198"/>
      <c r="C30" s="198"/>
      <c r="D30" s="199"/>
      <c r="E30" s="200"/>
      <c r="F30" s="304"/>
      <c r="G30" s="223"/>
      <c r="H30" s="223"/>
      <c r="I30" s="223"/>
      <c r="J30" s="192"/>
      <c r="K30" s="288"/>
      <c r="L30" s="292"/>
      <c r="M30" s="288"/>
      <c r="N30" s="289"/>
      <c r="O30" s="288"/>
      <c r="P30" s="288"/>
      <c r="Q30" s="288"/>
      <c r="R30" s="288"/>
    </row>
    <row r="31" spans="1:18" s="19" customFormat="1" ht="90" customHeight="1" hidden="1">
      <c r="A31" s="198"/>
      <c r="B31" s="198"/>
      <c r="C31" s="198"/>
      <c r="D31" s="199"/>
      <c r="E31" s="200"/>
      <c r="F31" s="304"/>
      <c r="G31" s="223"/>
      <c r="H31" s="223"/>
      <c r="I31" s="223"/>
      <c r="J31" s="192"/>
      <c r="K31" s="288"/>
      <c r="L31" s="292"/>
      <c r="M31" s="288"/>
      <c r="N31" s="289"/>
      <c r="O31" s="288"/>
      <c r="P31" s="288"/>
      <c r="Q31" s="288"/>
      <c r="R31" s="288"/>
    </row>
    <row r="32" spans="1:18" s="19" customFormat="1" ht="68.25" customHeight="1" hidden="1">
      <c r="A32" s="198"/>
      <c r="B32" s="198"/>
      <c r="C32" s="198"/>
      <c r="D32" s="199"/>
      <c r="E32" s="200"/>
      <c r="F32" s="304"/>
      <c r="G32" s="223"/>
      <c r="H32" s="223"/>
      <c r="I32" s="223"/>
      <c r="J32" s="192"/>
      <c r="K32" s="288"/>
      <c r="L32" s="292"/>
      <c r="M32" s="288"/>
      <c r="N32" s="289"/>
      <c r="O32" s="288"/>
      <c r="P32" s="288"/>
      <c r="Q32" s="288"/>
      <c r="R32" s="288"/>
    </row>
    <row r="33" spans="1:18" s="190" customFormat="1" ht="72" customHeight="1" hidden="1">
      <c r="A33" s="208" t="s">
        <v>395</v>
      </c>
      <c r="B33" s="208" t="s">
        <v>396</v>
      </c>
      <c r="C33" s="208" t="s">
        <v>194</v>
      </c>
      <c r="D33" s="209" t="s">
        <v>397</v>
      </c>
      <c r="E33" s="197"/>
      <c r="F33" s="303"/>
      <c r="G33" s="222"/>
      <c r="H33" s="222"/>
      <c r="I33" s="222">
        <f>SUM(I34)</f>
        <v>0</v>
      </c>
      <c r="J33" s="189"/>
      <c r="K33" s="290"/>
      <c r="L33" s="292"/>
      <c r="M33" s="290"/>
      <c r="N33" s="291"/>
      <c r="O33" s="290"/>
      <c r="P33" s="290"/>
      <c r="Q33" s="290"/>
      <c r="R33" s="290"/>
    </row>
    <row r="34" spans="1:18" s="19" customFormat="1" ht="141" customHeight="1" hidden="1">
      <c r="A34" s="198"/>
      <c r="B34" s="198"/>
      <c r="C34" s="198"/>
      <c r="D34" s="199"/>
      <c r="E34" s="200"/>
      <c r="F34" s="304"/>
      <c r="G34" s="223"/>
      <c r="H34" s="223"/>
      <c r="I34" s="223"/>
      <c r="J34" s="192"/>
      <c r="K34" s="288"/>
      <c r="L34" s="292"/>
      <c r="M34" s="288"/>
      <c r="N34" s="289"/>
      <c r="O34" s="399"/>
      <c r="P34" s="288"/>
      <c r="Q34" s="288"/>
      <c r="R34" s="288"/>
    </row>
    <row r="35" spans="1:18" s="190" customFormat="1" ht="45" customHeight="1" hidden="1">
      <c r="A35" s="208" t="s">
        <v>489</v>
      </c>
      <c r="B35" s="208" t="s">
        <v>490</v>
      </c>
      <c r="C35" s="208" t="s">
        <v>194</v>
      </c>
      <c r="D35" s="226" t="s">
        <v>491</v>
      </c>
      <c r="E35" s="197"/>
      <c r="F35" s="303"/>
      <c r="G35" s="222"/>
      <c r="H35" s="222"/>
      <c r="I35" s="222">
        <f>SUM(I36)</f>
        <v>0</v>
      </c>
      <c r="J35" s="189"/>
      <c r="K35" s="290"/>
      <c r="L35" s="292"/>
      <c r="M35" s="290"/>
      <c r="N35" s="291"/>
      <c r="O35" s="290"/>
      <c r="P35" s="290"/>
      <c r="Q35" s="290"/>
      <c r="R35" s="290"/>
    </row>
    <row r="36" spans="1:18" s="19" customFormat="1" ht="51" customHeight="1" hidden="1">
      <c r="A36" s="198"/>
      <c r="B36" s="198"/>
      <c r="C36" s="198"/>
      <c r="D36" s="199"/>
      <c r="E36" s="200"/>
      <c r="F36" s="304"/>
      <c r="G36" s="223"/>
      <c r="H36" s="223"/>
      <c r="I36" s="223"/>
      <c r="J36" s="192"/>
      <c r="K36" s="288"/>
      <c r="L36" s="292"/>
      <c r="M36" s="288"/>
      <c r="N36" s="289"/>
      <c r="O36" s="288"/>
      <c r="P36" s="288"/>
      <c r="Q36" s="288"/>
      <c r="R36" s="288"/>
    </row>
    <row r="37" spans="1:18" s="190" customFormat="1" ht="54.75" customHeight="1" hidden="1">
      <c r="A37" s="208" t="s">
        <v>185</v>
      </c>
      <c r="B37" s="208" t="s">
        <v>186</v>
      </c>
      <c r="C37" s="208" t="s">
        <v>187</v>
      </c>
      <c r="D37" s="226" t="s">
        <v>188</v>
      </c>
      <c r="E37" s="197"/>
      <c r="F37" s="303"/>
      <c r="G37" s="222"/>
      <c r="H37" s="222"/>
      <c r="I37" s="222">
        <f>SUM(I38)</f>
        <v>0</v>
      </c>
      <c r="J37" s="189"/>
      <c r="K37" s="290"/>
      <c r="L37" s="292"/>
      <c r="M37" s="290"/>
      <c r="N37" s="291"/>
      <c r="O37" s="290"/>
      <c r="P37" s="290"/>
      <c r="Q37" s="290"/>
      <c r="R37" s="290"/>
    </row>
    <row r="38" spans="1:18" s="19" customFormat="1" ht="27.75" customHeight="1" hidden="1">
      <c r="A38" s="198"/>
      <c r="B38" s="198"/>
      <c r="C38" s="198"/>
      <c r="D38" s="199"/>
      <c r="E38" s="200"/>
      <c r="F38" s="304"/>
      <c r="G38" s="223"/>
      <c r="H38" s="223"/>
      <c r="I38" s="223"/>
      <c r="J38" s="192"/>
      <c r="K38" s="288"/>
      <c r="L38" s="292"/>
      <c r="M38" s="288"/>
      <c r="N38" s="289"/>
      <c r="O38" s="288"/>
      <c r="P38" s="288"/>
      <c r="Q38" s="288"/>
      <c r="R38" s="288"/>
    </row>
    <row r="39" spans="1:18" s="190" customFormat="1" ht="60" customHeight="1" hidden="1">
      <c r="A39" s="208" t="s">
        <v>398</v>
      </c>
      <c r="B39" s="208" t="s">
        <v>399</v>
      </c>
      <c r="C39" s="208" t="s">
        <v>187</v>
      </c>
      <c r="D39" s="226" t="s">
        <v>400</v>
      </c>
      <c r="E39" s="197"/>
      <c r="F39" s="303"/>
      <c r="G39" s="222"/>
      <c r="H39" s="222"/>
      <c r="I39" s="222">
        <f>I40</f>
        <v>0</v>
      </c>
      <c r="J39" s="189"/>
      <c r="K39" s="290"/>
      <c r="L39" s="292"/>
      <c r="M39" s="290"/>
      <c r="N39" s="291"/>
      <c r="O39" s="290"/>
      <c r="P39" s="290"/>
      <c r="Q39" s="290"/>
      <c r="R39" s="290"/>
    </row>
    <row r="40" spans="1:18" s="19" customFormat="1" ht="39.75" customHeight="1" hidden="1">
      <c r="A40" s="198"/>
      <c r="B40" s="198"/>
      <c r="C40" s="198"/>
      <c r="D40" s="199"/>
      <c r="E40" s="200"/>
      <c r="F40" s="304"/>
      <c r="G40" s="223"/>
      <c r="H40" s="223"/>
      <c r="I40" s="223"/>
      <c r="J40" s="192"/>
      <c r="K40" s="288"/>
      <c r="L40" s="292"/>
      <c r="M40" s="288"/>
      <c r="N40" s="289"/>
      <c r="O40" s="288"/>
      <c r="P40" s="288"/>
      <c r="Q40" s="288"/>
      <c r="R40" s="288"/>
    </row>
    <row r="41" spans="1:18" s="190" customFormat="1" ht="43.5" customHeight="1" hidden="1">
      <c r="A41" s="208" t="s">
        <v>401</v>
      </c>
      <c r="B41" s="208" t="s">
        <v>402</v>
      </c>
      <c r="C41" s="208" t="s">
        <v>194</v>
      </c>
      <c r="D41" s="226" t="s">
        <v>403</v>
      </c>
      <c r="E41" s="197"/>
      <c r="F41" s="303"/>
      <c r="G41" s="222"/>
      <c r="H41" s="222"/>
      <c r="I41" s="222">
        <f>SUM(I42)</f>
        <v>0</v>
      </c>
      <c r="J41" s="189"/>
      <c r="K41" s="290"/>
      <c r="L41" s="292"/>
      <c r="M41" s="290"/>
      <c r="N41" s="291"/>
      <c r="O41" s="290"/>
      <c r="P41" s="290"/>
      <c r="Q41" s="290"/>
      <c r="R41" s="290"/>
    </row>
    <row r="42" spans="1:18" s="19" customFormat="1" ht="31.5" customHeight="1" hidden="1">
      <c r="A42" s="198"/>
      <c r="B42" s="198"/>
      <c r="C42" s="198"/>
      <c r="D42" s="199"/>
      <c r="E42" s="200"/>
      <c r="F42" s="304"/>
      <c r="G42" s="223"/>
      <c r="H42" s="223"/>
      <c r="I42" s="223"/>
      <c r="J42" s="192"/>
      <c r="K42" s="288"/>
      <c r="L42" s="292"/>
      <c r="M42" s="288"/>
      <c r="N42" s="288"/>
      <c r="O42" s="288"/>
      <c r="P42" s="288"/>
      <c r="Q42" s="288"/>
      <c r="R42" s="288"/>
    </row>
    <row r="43" spans="1:18" s="19" customFormat="1" ht="42.75" customHeight="1" hidden="1">
      <c r="A43" s="229" t="s">
        <v>207</v>
      </c>
      <c r="B43" s="246"/>
      <c r="C43" s="246"/>
      <c r="D43" s="232" t="s">
        <v>413</v>
      </c>
      <c r="E43" s="232"/>
      <c r="F43" s="305"/>
      <c r="G43" s="247"/>
      <c r="H43" s="247"/>
      <c r="I43" s="234">
        <f>I44</f>
        <v>0</v>
      </c>
      <c r="J43" s="248"/>
      <c r="K43" s="288"/>
      <c r="L43" s="292"/>
      <c r="M43" s="288"/>
      <c r="N43" s="288"/>
      <c r="O43" s="288"/>
      <c r="P43" s="288"/>
      <c r="Q43" s="288"/>
      <c r="R43" s="288"/>
    </row>
    <row r="44" spans="1:18" s="19" customFormat="1" ht="42.75" customHeight="1" hidden="1">
      <c r="A44" s="229" t="s">
        <v>208</v>
      </c>
      <c r="B44" s="246"/>
      <c r="C44" s="246"/>
      <c r="D44" s="232" t="s">
        <v>413</v>
      </c>
      <c r="E44" s="232"/>
      <c r="F44" s="305"/>
      <c r="G44" s="247"/>
      <c r="H44" s="247"/>
      <c r="I44" s="234">
        <f>I45+I60</f>
        <v>0</v>
      </c>
      <c r="J44" s="248"/>
      <c r="K44" s="288"/>
      <c r="L44" s="292"/>
      <c r="M44" s="288"/>
      <c r="N44" s="288"/>
      <c r="O44" s="288"/>
      <c r="P44" s="288"/>
      <c r="Q44" s="288"/>
      <c r="R44" s="288"/>
    </row>
    <row r="45" spans="1:18" s="190" customFormat="1" ht="42.75" customHeight="1" hidden="1">
      <c r="A45" s="238"/>
      <c r="B45" s="237" t="s">
        <v>414</v>
      </c>
      <c r="C45" s="237"/>
      <c r="D45" s="241" t="s">
        <v>415</v>
      </c>
      <c r="E45" s="241"/>
      <c r="F45" s="239"/>
      <c r="G45" s="243"/>
      <c r="H45" s="243"/>
      <c r="I45" s="243">
        <f>I49+I56+I58+I51+I54+I46</f>
        <v>0</v>
      </c>
      <c r="J45" s="244"/>
      <c r="K45" s="290"/>
      <c r="L45" s="292"/>
      <c r="M45" s="290"/>
      <c r="N45" s="290"/>
      <c r="O45" s="290"/>
      <c r="P45" s="290"/>
      <c r="Q45" s="290"/>
      <c r="R45" s="290"/>
    </row>
    <row r="46" spans="1:18" s="190" customFormat="1" ht="42.75" customHeight="1" hidden="1">
      <c r="A46" s="208" t="s">
        <v>212</v>
      </c>
      <c r="B46" s="208" t="s">
        <v>213</v>
      </c>
      <c r="C46" s="208" t="s">
        <v>214</v>
      </c>
      <c r="D46" s="226" t="s">
        <v>215</v>
      </c>
      <c r="E46" s="207"/>
      <c r="F46" s="306"/>
      <c r="G46" s="250"/>
      <c r="H46" s="250"/>
      <c r="I46" s="250">
        <f>SUM(I47:I48)</f>
        <v>0</v>
      </c>
      <c r="J46" s="252"/>
      <c r="K46" s="290"/>
      <c r="L46" s="292"/>
      <c r="M46" s="290"/>
      <c r="N46" s="290"/>
      <c r="O46" s="290"/>
      <c r="P46" s="290"/>
      <c r="Q46" s="290"/>
      <c r="R46" s="290"/>
    </row>
    <row r="47" spans="1:18" s="193" customFormat="1" ht="62.25" customHeight="1" hidden="1">
      <c r="A47" s="210"/>
      <c r="B47" s="210"/>
      <c r="C47" s="210"/>
      <c r="D47" s="214"/>
      <c r="E47" s="212"/>
      <c r="F47" s="304"/>
      <c r="G47" s="249"/>
      <c r="H47" s="249"/>
      <c r="I47" s="249"/>
      <c r="J47" s="251"/>
      <c r="K47" s="292"/>
      <c r="L47" s="292"/>
      <c r="M47" s="292"/>
      <c r="N47" s="292"/>
      <c r="O47" s="292"/>
      <c r="P47" s="292"/>
      <c r="Q47" s="292"/>
      <c r="R47" s="292"/>
    </row>
    <row r="48" spans="1:18" s="193" customFormat="1" ht="62.25" customHeight="1" hidden="1">
      <c r="A48" s="210"/>
      <c r="B48" s="210"/>
      <c r="C48" s="210"/>
      <c r="D48" s="214"/>
      <c r="E48" s="212"/>
      <c r="F48" s="304"/>
      <c r="G48" s="249"/>
      <c r="H48" s="249"/>
      <c r="I48" s="249"/>
      <c r="J48" s="251"/>
      <c r="K48" s="292"/>
      <c r="L48" s="292"/>
      <c r="M48" s="292"/>
      <c r="N48" s="292"/>
      <c r="O48" s="292"/>
      <c r="P48" s="292"/>
      <c r="Q48" s="292"/>
      <c r="R48" s="292"/>
    </row>
    <row r="49" spans="1:18" s="190" customFormat="1" ht="42.75" customHeight="1" hidden="1">
      <c r="A49" s="208" t="s">
        <v>216</v>
      </c>
      <c r="B49" s="208" t="s">
        <v>217</v>
      </c>
      <c r="C49" s="208" t="s">
        <v>218</v>
      </c>
      <c r="D49" s="226" t="s">
        <v>219</v>
      </c>
      <c r="E49" s="207"/>
      <c r="F49" s="306"/>
      <c r="G49" s="250"/>
      <c r="H49" s="250"/>
      <c r="I49" s="250">
        <f>SUM(I50)</f>
        <v>0</v>
      </c>
      <c r="J49" s="252"/>
      <c r="K49" s="290"/>
      <c r="L49" s="292"/>
      <c r="M49" s="290"/>
      <c r="N49" s="290"/>
      <c r="O49" s="290"/>
      <c r="P49" s="290"/>
      <c r="Q49" s="290"/>
      <c r="R49" s="290"/>
    </row>
    <row r="50" spans="1:18" s="193" customFormat="1" ht="42.75" customHeight="1" hidden="1">
      <c r="A50" s="210"/>
      <c r="B50" s="210"/>
      <c r="C50" s="210"/>
      <c r="D50" s="214"/>
      <c r="E50" s="212"/>
      <c r="F50" s="304"/>
      <c r="G50" s="249"/>
      <c r="H50" s="249"/>
      <c r="I50" s="249"/>
      <c r="J50" s="251"/>
      <c r="K50" s="292"/>
      <c r="L50" s="292"/>
      <c r="M50" s="292"/>
      <c r="N50" s="292"/>
      <c r="O50" s="292"/>
      <c r="P50" s="292"/>
      <c r="Q50" s="292"/>
      <c r="R50" s="292"/>
    </row>
    <row r="51" spans="1:18" s="193" customFormat="1" ht="42.75" customHeight="1" hidden="1">
      <c r="A51" s="282" t="s">
        <v>459</v>
      </c>
      <c r="B51" s="282" t="s">
        <v>460</v>
      </c>
      <c r="C51" s="282" t="s">
        <v>218</v>
      </c>
      <c r="D51" s="283" t="s">
        <v>461</v>
      </c>
      <c r="E51" s="207"/>
      <c r="F51" s="306"/>
      <c r="G51" s="250"/>
      <c r="H51" s="250"/>
      <c r="I51" s="250">
        <f>SUM(I52:I53)</f>
        <v>0</v>
      </c>
      <c r="J51" s="252"/>
      <c r="K51" s="292"/>
      <c r="L51" s="292"/>
      <c r="M51" s="292"/>
      <c r="N51" s="292"/>
      <c r="O51" s="292"/>
      <c r="P51" s="292"/>
      <c r="Q51" s="292"/>
      <c r="R51" s="292"/>
    </row>
    <row r="52" spans="1:18" s="193" customFormat="1" ht="42.75" customHeight="1" hidden="1">
      <c r="A52" s="284"/>
      <c r="B52" s="284"/>
      <c r="C52" s="284"/>
      <c r="D52" s="285"/>
      <c r="E52" s="212"/>
      <c r="F52" s="304"/>
      <c r="G52" s="249"/>
      <c r="H52" s="249"/>
      <c r="I52" s="249"/>
      <c r="J52" s="251"/>
      <c r="K52" s="292"/>
      <c r="L52" s="292"/>
      <c r="M52" s="292"/>
      <c r="N52" s="292"/>
      <c r="O52" s="292"/>
      <c r="P52" s="292"/>
      <c r="Q52" s="292"/>
      <c r="R52" s="292"/>
    </row>
    <row r="53" spans="1:18" s="193" customFormat="1" ht="134.25" customHeight="1" hidden="1">
      <c r="A53" s="284"/>
      <c r="B53" s="284"/>
      <c r="C53" s="284"/>
      <c r="D53" s="285"/>
      <c r="E53" s="212"/>
      <c r="F53" s="304"/>
      <c r="G53" s="249"/>
      <c r="H53" s="249"/>
      <c r="I53" s="249"/>
      <c r="J53" s="251"/>
      <c r="K53" s="292"/>
      <c r="L53" s="292"/>
      <c r="M53" s="292"/>
      <c r="N53" s="292"/>
      <c r="O53" s="292"/>
      <c r="P53" s="292"/>
      <c r="Q53" s="292"/>
      <c r="R53" s="292"/>
    </row>
    <row r="54" spans="1:18" s="193" customFormat="1" ht="84.75" customHeight="1" hidden="1">
      <c r="A54" s="282" t="s">
        <v>416</v>
      </c>
      <c r="B54" s="282" t="s">
        <v>418</v>
      </c>
      <c r="C54" s="282" t="s">
        <v>228</v>
      </c>
      <c r="D54" s="283" t="s">
        <v>420</v>
      </c>
      <c r="E54" s="207"/>
      <c r="F54" s="306"/>
      <c r="G54" s="250"/>
      <c r="H54" s="250"/>
      <c r="I54" s="250">
        <f>SUM(I55)</f>
        <v>0</v>
      </c>
      <c r="J54" s="252"/>
      <c r="K54" s="292"/>
      <c r="L54" s="292"/>
      <c r="M54" s="292"/>
      <c r="N54" s="292"/>
      <c r="O54" s="292"/>
      <c r="P54" s="292"/>
      <c r="Q54" s="292"/>
      <c r="R54" s="292"/>
    </row>
    <row r="55" spans="1:18" s="193" customFormat="1" ht="42.75" customHeight="1" hidden="1">
      <c r="A55" s="284"/>
      <c r="B55" s="284"/>
      <c r="C55" s="284"/>
      <c r="D55" s="285"/>
      <c r="E55" s="212"/>
      <c r="F55" s="304"/>
      <c r="G55" s="249"/>
      <c r="H55" s="249"/>
      <c r="I55" s="249"/>
      <c r="J55" s="251"/>
      <c r="K55" s="396"/>
      <c r="L55" s="292"/>
      <c r="M55" s="292"/>
      <c r="N55" s="292"/>
      <c r="O55" s="292"/>
      <c r="P55" s="292"/>
      <c r="Q55" s="292"/>
      <c r="R55" s="292"/>
    </row>
    <row r="56" spans="1:18" s="190" customFormat="1" ht="78" customHeight="1" hidden="1">
      <c r="A56" s="208" t="s">
        <v>417</v>
      </c>
      <c r="B56" s="208" t="s">
        <v>419</v>
      </c>
      <c r="C56" s="208" t="s">
        <v>228</v>
      </c>
      <c r="D56" s="209" t="s">
        <v>421</v>
      </c>
      <c r="E56" s="207"/>
      <c r="F56" s="303"/>
      <c r="G56" s="250"/>
      <c r="H56" s="250"/>
      <c r="I56" s="250">
        <f>SUM(I57)</f>
        <v>0</v>
      </c>
      <c r="J56" s="252"/>
      <c r="K56" s="290"/>
      <c r="L56" s="292"/>
      <c r="M56" s="290"/>
      <c r="N56" s="290"/>
      <c r="O56" s="290"/>
      <c r="P56" s="290"/>
      <c r="Q56" s="290"/>
      <c r="R56" s="290"/>
    </row>
    <row r="57" spans="1:18" s="193" customFormat="1" ht="53.25" customHeight="1" hidden="1">
      <c r="A57" s="210"/>
      <c r="B57" s="210"/>
      <c r="C57" s="210"/>
      <c r="D57" s="214"/>
      <c r="E57" s="212"/>
      <c r="F57" s="304"/>
      <c r="G57" s="249"/>
      <c r="H57" s="249"/>
      <c r="I57" s="249"/>
      <c r="J57" s="251"/>
      <c r="K57" s="292"/>
      <c r="L57" s="292"/>
      <c r="M57" s="292"/>
      <c r="N57" s="292"/>
      <c r="O57" s="292"/>
      <c r="P57" s="292"/>
      <c r="Q57" s="292"/>
      <c r="R57" s="292"/>
    </row>
    <row r="58" spans="1:18" s="225" customFormat="1" ht="65.25" customHeight="1" hidden="1">
      <c r="A58" s="195" t="s">
        <v>242</v>
      </c>
      <c r="B58" s="195" t="s">
        <v>243</v>
      </c>
      <c r="C58" s="195" t="s">
        <v>228</v>
      </c>
      <c r="D58" s="209" t="s">
        <v>244</v>
      </c>
      <c r="E58" s="204"/>
      <c r="F58" s="303"/>
      <c r="G58" s="222"/>
      <c r="H58" s="222"/>
      <c r="I58" s="222"/>
      <c r="J58" s="188"/>
      <c r="K58" s="295"/>
      <c r="L58" s="292"/>
      <c r="M58" s="295"/>
      <c r="N58" s="295"/>
      <c r="O58" s="295"/>
      <c r="P58" s="295"/>
      <c r="Q58" s="295"/>
      <c r="R58" s="295"/>
    </row>
    <row r="59" spans="1:18" s="253" customFormat="1" ht="31.5" customHeight="1" hidden="1">
      <c r="A59" s="198"/>
      <c r="B59" s="198"/>
      <c r="C59" s="198"/>
      <c r="D59" s="211"/>
      <c r="E59" s="201"/>
      <c r="F59" s="304"/>
      <c r="G59" s="223"/>
      <c r="H59" s="223"/>
      <c r="I59" s="223"/>
      <c r="J59" s="191"/>
      <c r="K59" s="296"/>
      <c r="L59" s="292"/>
      <c r="M59" s="296"/>
      <c r="N59" s="296"/>
      <c r="O59" s="296"/>
      <c r="P59" s="296"/>
      <c r="Q59" s="296"/>
      <c r="R59" s="296"/>
    </row>
    <row r="60" spans="1:18" s="190" customFormat="1" ht="42" customHeight="1" hidden="1">
      <c r="A60" s="238"/>
      <c r="B60" s="175" t="s">
        <v>390</v>
      </c>
      <c r="C60" s="175"/>
      <c r="D60" s="179" t="s">
        <v>391</v>
      </c>
      <c r="E60" s="245"/>
      <c r="F60" s="239"/>
      <c r="G60" s="243"/>
      <c r="H60" s="243"/>
      <c r="I60" s="243">
        <f>I61</f>
        <v>0</v>
      </c>
      <c r="J60" s="244"/>
      <c r="K60" s="290"/>
      <c r="L60" s="292"/>
      <c r="M60" s="290"/>
      <c r="N60" s="291"/>
      <c r="O60" s="290"/>
      <c r="P60" s="290"/>
      <c r="Q60" s="290"/>
      <c r="R60" s="290"/>
    </row>
    <row r="61" spans="1:18" s="253" customFormat="1" ht="68.25" customHeight="1" hidden="1">
      <c r="A61" s="208" t="s">
        <v>435</v>
      </c>
      <c r="B61" s="208" t="s">
        <v>393</v>
      </c>
      <c r="C61" s="208" t="s">
        <v>194</v>
      </c>
      <c r="D61" s="209" t="s">
        <v>394</v>
      </c>
      <c r="E61" s="197"/>
      <c r="F61" s="303"/>
      <c r="G61" s="222"/>
      <c r="H61" s="222"/>
      <c r="I61" s="222">
        <f>SUM(I62:I64)</f>
        <v>0</v>
      </c>
      <c r="J61" s="189"/>
      <c r="K61" s="296"/>
      <c r="L61" s="292"/>
      <c r="M61" s="296"/>
      <c r="N61" s="296"/>
      <c r="O61" s="296"/>
      <c r="P61" s="296"/>
      <c r="Q61" s="296"/>
      <c r="R61" s="296"/>
    </row>
    <row r="62" spans="1:18" s="253" customFormat="1" ht="144" customHeight="1" hidden="1">
      <c r="A62" s="198"/>
      <c r="B62" s="198"/>
      <c r="C62" s="198"/>
      <c r="D62" s="199"/>
      <c r="E62" s="200"/>
      <c r="F62" s="304"/>
      <c r="G62" s="223"/>
      <c r="H62" s="223"/>
      <c r="I62" s="223"/>
      <c r="J62" s="192"/>
      <c r="K62" s="296"/>
      <c r="L62" s="292"/>
      <c r="M62" s="296"/>
      <c r="N62" s="296"/>
      <c r="O62" s="296"/>
      <c r="P62" s="296"/>
      <c r="Q62" s="296"/>
      <c r="R62" s="296"/>
    </row>
    <row r="63" spans="1:18" s="253" customFormat="1" ht="301.5" customHeight="1" hidden="1">
      <c r="A63" s="198"/>
      <c r="B63" s="198"/>
      <c r="C63" s="198"/>
      <c r="D63" s="199"/>
      <c r="E63" s="200"/>
      <c r="F63" s="304"/>
      <c r="G63" s="223"/>
      <c r="H63" s="223"/>
      <c r="I63" s="223"/>
      <c r="J63" s="192"/>
      <c r="K63" s="296"/>
      <c r="L63" s="292"/>
      <c r="M63" s="296"/>
      <c r="N63" s="296"/>
      <c r="O63" s="296"/>
      <c r="P63" s="296"/>
      <c r="Q63" s="296"/>
      <c r="R63" s="296"/>
    </row>
    <row r="64" spans="1:18" s="253" customFormat="1" ht="216.75" customHeight="1" hidden="1">
      <c r="A64" s="198"/>
      <c r="B64" s="198"/>
      <c r="C64" s="198"/>
      <c r="D64" s="199"/>
      <c r="E64" s="200"/>
      <c r="F64" s="304"/>
      <c r="G64" s="223"/>
      <c r="H64" s="223"/>
      <c r="I64" s="223"/>
      <c r="J64" s="192"/>
      <c r="K64" s="296"/>
      <c r="L64" s="292"/>
      <c r="M64" s="296"/>
      <c r="N64" s="296"/>
      <c r="O64" s="296"/>
      <c r="P64" s="296"/>
      <c r="Q64" s="296"/>
      <c r="R64" s="296"/>
    </row>
    <row r="65" spans="1:19" s="20" customFormat="1" ht="39" customHeight="1">
      <c r="A65" s="229" t="s">
        <v>293</v>
      </c>
      <c r="B65" s="229"/>
      <c r="C65" s="229"/>
      <c r="D65" s="232" t="s">
        <v>431</v>
      </c>
      <c r="E65" s="232"/>
      <c r="F65" s="230"/>
      <c r="G65" s="234"/>
      <c r="H65" s="234"/>
      <c r="I65" s="234">
        <f>I66</f>
        <v>1398983</v>
      </c>
      <c r="J65" s="233"/>
      <c r="K65" s="297"/>
      <c r="L65" s="292"/>
      <c r="M65" s="297"/>
      <c r="N65" s="297"/>
      <c r="O65" s="297"/>
      <c r="P65" s="297"/>
      <c r="Q65" s="297"/>
      <c r="R65" s="297"/>
      <c r="S65" s="22"/>
    </row>
    <row r="66" spans="1:19" s="20" customFormat="1" ht="39" customHeight="1">
      <c r="A66" s="229" t="s">
        <v>294</v>
      </c>
      <c r="B66" s="229"/>
      <c r="C66" s="229"/>
      <c r="D66" s="232" t="s">
        <v>431</v>
      </c>
      <c r="E66" s="232"/>
      <c r="F66" s="230"/>
      <c r="G66" s="234"/>
      <c r="H66" s="234"/>
      <c r="I66" s="234">
        <f>I67</f>
        <v>1398983</v>
      </c>
      <c r="J66" s="233"/>
      <c r="K66" s="297"/>
      <c r="L66" s="292"/>
      <c r="M66" s="297"/>
      <c r="N66" s="297"/>
      <c r="O66" s="297"/>
      <c r="P66" s="297"/>
      <c r="Q66" s="297"/>
      <c r="R66" s="297"/>
      <c r="S66" s="22"/>
    </row>
    <row r="67" spans="1:19" s="20" customFormat="1" ht="39" customHeight="1">
      <c r="A67" s="238"/>
      <c r="B67" s="175" t="s">
        <v>432</v>
      </c>
      <c r="C67" s="175"/>
      <c r="D67" s="176" t="s">
        <v>433</v>
      </c>
      <c r="E67" s="241"/>
      <c r="F67" s="239"/>
      <c r="G67" s="243"/>
      <c r="H67" s="243"/>
      <c r="I67" s="243">
        <f>I68</f>
        <v>1398983</v>
      </c>
      <c r="J67" s="242"/>
      <c r="K67" s="297"/>
      <c r="L67" s="292"/>
      <c r="M67" s="297"/>
      <c r="N67" s="297"/>
      <c r="O67" s="297"/>
      <c r="P67" s="297"/>
      <c r="Q67" s="297"/>
      <c r="R67" s="297"/>
      <c r="S67" s="22"/>
    </row>
    <row r="68" spans="1:18" s="225" customFormat="1" ht="43.5" customHeight="1">
      <c r="A68" s="254" t="s">
        <v>508</v>
      </c>
      <c r="B68" s="255">
        <v>9770</v>
      </c>
      <c r="C68" s="254" t="s">
        <v>140</v>
      </c>
      <c r="D68" s="226" t="s">
        <v>510</v>
      </c>
      <c r="E68" s="204"/>
      <c r="F68" s="307"/>
      <c r="G68" s="256"/>
      <c r="H68" s="256"/>
      <c r="I68" s="256">
        <f>SUM(I69:I71)</f>
        <v>1398983</v>
      </c>
      <c r="J68" s="257"/>
      <c r="K68" s="295"/>
      <c r="L68" s="292"/>
      <c r="M68" s="295"/>
      <c r="N68" s="295"/>
      <c r="O68" s="295"/>
      <c r="P68" s="295"/>
      <c r="Q68" s="295"/>
      <c r="R68" s="295"/>
    </row>
    <row r="69" spans="1:19" s="20" customFormat="1" ht="88.5" customHeight="1">
      <c r="A69" s="202"/>
      <c r="B69" s="203"/>
      <c r="C69" s="202"/>
      <c r="D69" s="200"/>
      <c r="E69" s="201" t="s">
        <v>521</v>
      </c>
      <c r="F69" s="304" t="s">
        <v>520</v>
      </c>
      <c r="G69" s="224">
        <v>9326554</v>
      </c>
      <c r="H69" s="224">
        <v>1398983</v>
      </c>
      <c r="I69" s="224">
        <v>1398983</v>
      </c>
      <c r="J69" s="215">
        <v>100</v>
      </c>
      <c r="K69" s="297"/>
      <c r="L69" s="292">
        <f>SUM(M69:R69)</f>
        <v>1398983</v>
      </c>
      <c r="M69" s="297">
        <v>1398983</v>
      </c>
      <c r="N69" s="297"/>
      <c r="O69" s="297"/>
      <c r="P69" s="297"/>
      <c r="Q69" s="297"/>
      <c r="R69" s="298"/>
      <c r="S69" s="22"/>
    </row>
    <row r="70" spans="1:19" s="20" customFormat="1" ht="52.5" customHeight="1" hidden="1">
      <c r="A70" s="202"/>
      <c r="B70" s="203"/>
      <c r="C70" s="202"/>
      <c r="D70" s="200"/>
      <c r="E70" s="201"/>
      <c r="F70" s="304"/>
      <c r="G70" s="224"/>
      <c r="H70" s="224"/>
      <c r="I70" s="224"/>
      <c r="J70" s="215"/>
      <c r="K70" s="297"/>
      <c r="L70" s="292">
        <f>SUM(M70:R70)</f>
        <v>0</v>
      </c>
      <c r="M70" s="297"/>
      <c r="N70" s="297"/>
      <c r="O70" s="297"/>
      <c r="P70" s="297"/>
      <c r="Q70" s="297"/>
      <c r="R70" s="298"/>
      <c r="S70" s="22"/>
    </row>
    <row r="71" spans="1:19" s="20" customFormat="1" ht="81.75" customHeight="1" hidden="1">
      <c r="A71" s="202"/>
      <c r="B71" s="203"/>
      <c r="C71" s="202"/>
      <c r="D71" s="200"/>
      <c r="E71" s="201"/>
      <c r="F71" s="304"/>
      <c r="G71" s="224">
        <f>280000-280000</f>
        <v>0</v>
      </c>
      <c r="H71" s="224"/>
      <c r="I71" s="224">
        <f>280000-280000</f>
        <v>0</v>
      </c>
      <c r="J71" s="215">
        <v>100</v>
      </c>
      <c r="K71" s="297"/>
      <c r="L71" s="292">
        <f>SUM(M71:R71)</f>
        <v>0</v>
      </c>
      <c r="M71" s="297"/>
      <c r="N71" s="297"/>
      <c r="O71" s="297"/>
      <c r="P71" s="297"/>
      <c r="Q71" s="297"/>
      <c r="R71" s="298"/>
      <c r="S71" s="22"/>
    </row>
    <row r="72" spans="1:18" s="21" customFormat="1" ht="33" customHeight="1">
      <c r="A72" s="205" t="s">
        <v>96</v>
      </c>
      <c r="B72" s="205" t="s">
        <v>96</v>
      </c>
      <c r="C72" s="205" t="s">
        <v>96</v>
      </c>
      <c r="D72" s="206" t="s">
        <v>299</v>
      </c>
      <c r="E72" s="205" t="s">
        <v>96</v>
      </c>
      <c r="F72" s="205" t="s">
        <v>96</v>
      </c>
      <c r="G72" s="227"/>
      <c r="H72" s="227"/>
      <c r="I72" s="228">
        <f>I12+I43+I65</f>
        <v>1398983</v>
      </c>
      <c r="J72" s="205" t="s">
        <v>96</v>
      </c>
      <c r="K72" s="43">
        <f>SUM(K12:K71)</f>
        <v>0</v>
      </c>
      <c r="L72" s="292">
        <f>SUM(L16:L71)</f>
        <v>1398983</v>
      </c>
      <c r="M72" s="43">
        <f aca="true" t="shared" si="0" ref="M72:R72">SUM(M16:M71)</f>
        <v>1398983</v>
      </c>
      <c r="N72" s="43">
        <f t="shared" si="0"/>
        <v>0</v>
      </c>
      <c r="O72" s="43">
        <f t="shared" si="0"/>
        <v>0</v>
      </c>
      <c r="P72" s="43">
        <f t="shared" si="0"/>
        <v>0</v>
      </c>
      <c r="Q72" s="43">
        <f t="shared" si="0"/>
        <v>0</v>
      </c>
      <c r="R72" s="43">
        <f t="shared" si="0"/>
        <v>0</v>
      </c>
    </row>
    <row r="73" spans="1:18" s="5" customFormat="1" ht="19.5">
      <c r="A73" s="216"/>
      <c r="B73" s="216"/>
      <c r="C73" s="216"/>
      <c r="D73" s="217"/>
      <c r="E73" s="218"/>
      <c r="F73" s="216"/>
      <c r="G73" s="218"/>
      <c r="H73" s="218"/>
      <c r="I73" s="219">
        <f>'Додаток 3'!K115-'Додаток 6'!I72</f>
        <v>0</v>
      </c>
      <c r="J73" s="220"/>
      <c r="K73" s="299"/>
      <c r="L73" s="299"/>
      <c r="M73" s="300"/>
      <c r="N73" s="299"/>
      <c r="O73" s="299"/>
      <c r="P73" s="299"/>
      <c r="Q73" s="299"/>
      <c r="R73" s="44"/>
    </row>
    <row r="74" spans="1:12" s="5" customFormat="1" ht="24.75" customHeight="1">
      <c r="A74" s="499" t="str">
        <f>додаток1!A126</f>
        <v>Секретар ради                                                                        Наталія  ІВАНЮТА</v>
      </c>
      <c r="B74" s="499"/>
      <c r="C74" s="499"/>
      <c r="D74" s="499"/>
      <c r="E74" s="499"/>
      <c r="F74" s="499"/>
      <c r="G74" s="499"/>
      <c r="H74" s="499"/>
      <c r="I74" s="499"/>
      <c r="J74" s="499"/>
      <c r="K74" s="44"/>
      <c r="L74" s="44"/>
    </row>
    <row r="75" spans="1:10" s="5" customFormat="1" ht="20.25">
      <c r="A75" s="31"/>
      <c r="B75" s="31"/>
      <c r="C75" s="31"/>
      <c r="D75" s="32"/>
      <c r="E75" s="33"/>
      <c r="F75" s="31"/>
      <c r="G75" s="33"/>
      <c r="H75" s="33"/>
      <c r="I75" s="33"/>
      <c r="J75" s="45"/>
    </row>
    <row r="76" spans="1:10" s="5" customFormat="1" ht="20.25">
      <c r="A76" s="31"/>
      <c r="B76" s="31"/>
      <c r="C76" s="31"/>
      <c r="D76" s="32"/>
      <c r="E76" s="33"/>
      <c r="F76" s="31"/>
      <c r="G76" s="33"/>
      <c r="H76" s="33"/>
      <c r="I76" s="33"/>
      <c r="J76" s="33"/>
    </row>
    <row r="77" spans="1:10" s="5" customFormat="1" ht="20.25">
      <c r="A77" s="31"/>
      <c r="B77" s="31"/>
      <c r="C77" s="31"/>
      <c r="D77" s="32"/>
      <c r="E77" s="33"/>
      <c r="F77" s="31"/>
      <c r="G77" s="33"/>
      <c r="H77" s="33"/>
      <c r="I77" s="33"/>
      <c r="J77" s="33"/>
    </row>
    <row r="78" spans="1:10" s="5" customFormat="1" ht="20.25">
      <c r="A78" s="31"/>
      <c r="B78" s="31"/>
      <c r="C78" s="31"/>
      <c r="D78" s="32"/>
      <c r="E78" s="33"/>
      <c r="F78" s="31"/>
      <c r="G78" s="33"/>
      <c r="H78" s="33"/>
      <c r="I78" s="33"/>
      <c r="J78" s="33"/>
    </row>
    <row r="79" spans="1:10" s="5" customFormat="1" ht="20.25">
      <c r="A79" s="31"/>
      <c r="B79" s="31"/>
      <c r="C79" s="31"/>
      <c r="D79" s="32"/>
      <c r="E79" s="33"/>
      <c r="F79" s="31"/>
      <c r="G79" s="33"/>
      <c r="H79" s="33"/>
      <c r="I79" s="33"/>
      <c r="J79" s="33"/>
    </row>
    <row r="80" spans="1:10" s="5" customFormat="1" ht="20.25">
      <c r="A80" s="31"/>
      <c r="B80" s="31"/>
      <c r="C80" s="31"/>
      <c r="D80" s="32"/>
      <c r="E80" s="33"/>
      <c r="F80" s="31"/>
      <c r="G80" s="33"/>
      <c r="H80" s="33"/>
      <c r="I80" s="33"/>
      <c r="J80" s="33"/>
    </row>
    <row r="81" spans="1:10" s="5" customFormat="1" ht="20.25">
      <c r="A81" s="31"/>
      <c r="B81" s="31"/>
      <c r="C81" s="31"/>
      <c r="D81" s="32"/>
      <c r="E81" s="33"/>
      <c r="F81" s="31"/>
      <c r="G81" s="33"/>
      <c r="H81" s="33"/>
      <c r="I81" s="33"/>
      <c r="J81" s="33"/>
    </row>
    <row r="82" spans="1:10" s="5" customFormat="1" ht="20.25">
      <c r="A82" s="31"/>
      <c r="B82" s="31"/>
      <c r="C82" s="31"/>
      <c r="D82" s="32"/>
      <c r="E82" s="33"/>
      <c r="F82" s="31"/>
      <c r="G82" s="33"/>
      <c r="H82" s="33"/>
      <c r="I82" s="33"/>
      <c r="J82" s="33"/>
    </row>
    <row r="83" spans="1:10" s="5" customFormat="1" ht="20.25">
      <c r="A83" s="31"/>
      <c r="B83" s="31"/>
      <c r="C83" s="31"/>
      <c r="D83" s="32"/>
      <c r="E83" s="33"/>
      <c r="F83" s="31"/>
      <c r="G83" s="33"/>
      <c r="H83" s="33"/>
      <c r="I83" s="33"/>
      <c r="J83" s="33"/>
    </row>
    <row r="84" spans="1:10" s="5" customFormat="1" ht="20.25">
      <c r="A84" s="31"/>
      <c r="B84" s="31"/>
      <c r="C84" s="31"/>
      <c r="D84" s="32"/>
      <c r="E84" s="33"/>
      <c r="F84" s="31"/>
      <c r="G84" s="33"/>
      <c r="H84" s="33"/>
      <c r="I84" s="33"/>
      <c r="J84" s="33"/>
    </row>
    <row r="85" spans="1:10" s="5" customFormat="1" ht="20.25">
      <c r="A85" s="31"/>
      <c r="B85" s="31"/>
      <c r="C85" s="31"/>
      <c r="D85" s="32"/>
      <c r="E85" s="33"/>
      <c r="F85" s="31"/>
      <c r="G85" s="33"/>
      <c r="H85" s="33"/>
      <c r="I85" s="33"/>
      <c r="J85" s="33"/>
    </row>
    <row r="86" spans="1:10" s="5" customFormat="1" ht="20.25">
      <c r="A86" s="31"/>
      <c r="B86" s="31"/>
      <c r="C86" s="31"/>
      <c r="D86" s="32"/>
      <c r="E86" s="33"/>
      <c r="F86" s="31"/>
      <c r="G86" s="33"/>
      <c r="H86" s="33"/>
      <c r="I86" s="33"/>
      <c r="J86" s="33"/>
    </row>
    <row r="87" spans="1:10" s="5" customFormat="1" ht="20.25">
      <c r="A87" s="31"/>
      <c r="B87" s="31"/>
      <c r="C87" s="31"/>
      <c r="D87" s="32"/>
      <c r="E87" s="33"/>
      <c r="F87" s="31"/>
      <c r="G87" s="33"/>
      <c r="H87" s="33"/>
      <c r="I87" s="33"/>
      <c r="J87" s="33"/>
    </row>
    <row r="88" spans="1:10" s="5" customFormat="1" ht="20.25">
      <c r="A88" s="31"/>
      <c r="B88" s="31"/>
      <c r="C88" s="31"/>
      <c r="D88" s="32"/>
      <c r="E88" s="33"/>
      <c r="F88" s="31"/>
      <c r="G88" s="33"/>
      <c r="H88" s="33"/>
      <c r="I88" s="33"/>
      <c r="J88" s="33"/>
    </row>
    <row r="89" spans="1:10" s="5" customFormat="1" ht="20.25">
      <c r="A89" s="31"/>
      <c r="B89" s="31"/>
      <c r="C89" s="31"/>
      <c r="D89" s="32"/>
      <c r="E89" s="33"/>
      <c r="F89" s="31"/>
      <c r="G89" s="33"/>
      <c r="H89" s="33"/>
      <c r="I89" s="33"/>
      <c r="J89" s="33"/>
    </row>
    <row r="90" spans="1:10" s="5" customFormat="1" ht="20.25">
      <c r="A90" s="31"/>
      <c r="B90" s="31"/>
      <c r="C90" s="31"/>
      <c r="D90" s="32"/>
      <c r="E90" s="33"/>
      <c r="F90" s="31"/>
      <c r="G90" s="33"/>
      <c r="H90" s="33"/>
      <c r="I90" s="33"/>
      <c r="J90" s="33"/>
    </row>
    <row r="91" spans="1:10" s="5" customFormat="1" ht="20.25">
      <c r="A91" s="31"/>
      <c r="B91" s="31"/>
      <c r="C91" s="31"/>
      <c r="D91" s="32"/>
      <c r="E91" s="33"/>
      <c r="F91" s="31"/>
      <c r="G91" s="33"/>
      <c r="H91" s="33"/>
      <c r="I91" s="33"/>
      <c r="J91" s="33"/>
    </row>
    <row r="92" spans="1:10" s="5" customFormat="1" ht="20.25">
      <c r="A92" s="31"/>
      <c r="B92" s="31"/>
      <c r="C92" s="31"/>
      <c r="D92" s="32"/>
      <c r="E92" s="33"/>
      <c r="F92" s="31"/>
      <c r="G92" s="33"/>
      <c r="H92" s="33"/>
      <c r="I92" s="33"/>
      <c r="J92" s="33"/>
    </row>
    <row r="93" spans="1:10" s="5" customFormat="1" ht="20.25">
      <c r="A93" s="31"/>
      <c r="B93" s="31"/>
      <c r="C93" s="31"/>
      <c r="D93" s="32"/>
      <c r="E93" s="33"/>
      <c r="F93" s="31"/>
      <c r="G93" s="33"/>
      <c r="H93" s="33"/>
      <c r="I93" s="33"/>
      <c r="J93" s="33"/>
    </row>
    <row r="94" spans="1:10" s="5" customFormat="1" ht="20.25">
      <c r="A94" s="31"/>
      <c r="B94" s="31"/>
      <c r="C94" s="31"/>
      <c r="D94" s="32"/>
      <c r="E94" s="33"/>
      <c r="F94" s="31"/>
      <c r="G94" s="33"/>
      <c r="H94" s="33"/>
      <c r="I94" s="33"/>
      <c r="J94" s="33"/>
    </row>
    <row r="95" spans="1:10" s="5" customFormat="1" ht="20.25">
      <c r="A95" s="31"/>
      <c r="B95" s="31"/>
      <c r="C95" s="31"/>
      <c r="D95" s="32"/>
      <c r="E95" s="33"/>
      <c r="F95" s="31"/>
      <c r="G95" s="33"/>
      <c r="H95" s="33"/>
      <c r="I95" s="33"/>
      <c r="J95" s="33"/>
    </row>
    <row r="96" spans="1:10" s="5" customFormat="1" ht="20.25">
      <c r="A96" s="31"/>
      <c r="B96" s="31"/>
      <c r="C96" s="31"/>
      <c r="D96" s="32"/>
      <c r="E96" s="33"/>
      <c r="F96" s="31"/>
      <c r="G96" s="33"/>
      <c r="H96" s="33"/>
      <c r="I96" s="33"/>
      <c r="J96" s="33"/>
    </row>
    <row r="97" spans="1:10" s="5" customFormat="1" ht="20.25">
      <c r="A97" s="31"/>
      <c r="B97" s="31"/>
      <c r="C97" s="31"/>
      <c r="D97" s="32"/>
      <c r="E97" s="33"/>
      <c r="F97" s="31"/>
      <c r="G97" s="33"/>
      <c r="H97" s="33"/>
      <c r="I97" s="33"/>
      <c r="J97" s="33"/>
    </row>
    <row r="98" spans="1:10" s="5" customFormat="1" ht="20.25">
      <c r="A98" s="31"/>
      <c r="B98" s="31"/>
      <c r="C98" s="31"/>
      <c r="D98" s="32"/>
      <c r="E98" s="33"/>
      <c r="F98" s="31"/>
      <c r="G98" s="33"/>
      <c r="H98" s="33"/>
      <c r="I98" s="33"/>
      <c r="J98" s="33"/>
    </row>
    <row r="99" spans="1:10" s="5" customFormat="1" ht="20.25">
      <c r="A99" s="31"/>
      <c r="B99" s="31"/>
      <c r="C99" s="31"/>
      <c r="D99" s="32"/>
      <c r="E99" s="33"/>
      <c r="F99" s="31"/>
      <c r="G99" s="33"/>
      <c r="H99" s="33"/>
      <c r="I99" s="33"/>
      <c r="J99" s="33"/>
    </row>
    <row r="100" spans="1:10" s="5" customFormat="1" ht="20.25">
      <c r="A100" s="31"/>
      <c r="B100" s="31"/>
      <c r="C100" s="31"/>
      <c r="D100" s="32"/>
      <c r="E100" s="33"/>
      <c r="F100" s="31"/>
      <c r="G100" s="33"/>
      <c r="H100" s="33"/>
      <c r="I100" s="33"/>
      <c r="J100" s="33"/>
    </row>
    <row r="101" spans="1:10" s="5" customFormat="1" ht="20.25">
      <c r="A101" s="31"/>
      <c r="B101" s="31"/>
      <c r="C101" s="31"/>
      <c r="D101" s="32"/>
      <c r="E101" s="33"/>
      <c r="F101" s="31"/>
      <c r="G101" s="33"/>
      <c r="H101" s="33"/>
      <c r="I101" s="33"/>
      <c r="J101" s="33"/>
    </row>
    <row r="102" spans="1:10" s="5" customFormat="1" ht="20.25">
      <c r="A102" s="31"/>
      <c r="B102" s="31"/>
      <c r="C102" s="31"/>
      <c r="D102" s="32"/>
      <c r="E102" s="33"/>
      <c r="F102" s="31"/>
      <c r="G102" s="33"/>
      <c r="H102" s="33"/>
      <c r="I102" s="33"/>
      <c r="J102" s="33"/>
    </row>
    <row r="103" spans="1:10" s="5" customFormat="1" ht="20.25">
      <c r="A103" s="31"/>
      <c r="B103" s="31"/>
      <c r="C103" s="31"/>
      <c r="D103" s="32"/>
      <c r="E103" s="33"/>
      <c r="F103" s="31"/>
      <c r="G103" s="33"/>
      <c r="H103" s="33"/>
      <c r="I103" s="33"/>
      <c r="J103" s="33"/>
    </row>
    <row r="104" spans="1:10" s="5" customFormat="1" ht="20.25">
      <c r="A104" s="31"/>
      <c r="B104" s="31"/>
      <c r="C104" s="31"/>
      <c r="D104" s="32"/>
      <c r="E104" s="33"/>
      <c r="F104" s="31"/>
      <c r="G104" s="33"/>
      <c r="H104" s="33"/>
      <c r="I104" s="33"/>
      <c r="J104" s="33"/>
    </row>
    <row r="105" spans="1:10" s="5" customFormat="1" ht="20.25">
      <c r="A105" s="31"/>
      <c r="B105" s="31"/>
      <c r="C105" s="31"/>
      <c r="D105" s="32"/>
      <c r="E105" s="33"/>
      <c r="F105" s="31"/>
      <c r="G105" s="33"/>
      <c r="H105" s="33"/>
      <c r="I105" s="33"/>
      <c r="J105" s="33"/>
    </row>
    <row r="106" spans="1:10" s="5" customFormat="1" ht="20.25">
      <c r="A106" s="31"/>
      <c r="B106" s="31"/>
      <c r="C106" s="31"/>
      <c r="D106" s="32"/>
      <c r="E106" s="33"/>
      <c r="F106" s="31"/>
      <c r="G106" s="33"/>
      <c r="H106" s="33"/>
      <c r="I106" s="33"/>
      <c r="J106" s="33"/>
    </row>
  </sheetData>
  <sheetProtection/>
  <mergeCells count="16">
    <mergeCell ref="A7:B7"/>
    <mergeCell ref="A8:B8"/>
    <mergeCell ref="A74:J74"/>
    <mergeCell ref="F1:J1"/>
    <mergeCell ref="F2:J2"/>
    <mergeCell ref="F3:J3"/>
    <mergeCell ref="F4:J4"/>
    <mergeCell ref="F5:J5"/>
    <mergeCell ref="C6:H6"/>
    <mergeCell ref="P9:P10"/>
    <mergeCell ref="Q9:Q10"/>
    <mergeCell ref="R9:R10"/>
    <mergeCell ref="M9:M10"/>
    <mergeCell ref="K9:K10"/>
    <mergeCell ref="N9:N10"/>
    <mergeCell ref="O9:O10"/>
  </mergeCells>
  <printOptions/>
  <pageMargins left="0.4724409448818898" right="0.2362204724409449" top="0.7086614173228347" bottom="0.35433070866141736" header="0.11811023622047245" footer="0"/>
  <pageSetup fitToHeight="10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4"/>
  <sheetViews>
    <sheetView showZeros="0" tabSelected="1" zoomScale="70" zoomScaleNormal="70" zoomScalePageLayoutView="0" workbookViewId="0" topLeftCell="B1">
      <selection activeCell="D11" sqref="D11:D12"/>
    </sheetView>
  </sheetViews>
  <sheetFormatPr defaultColWidth="8.875" defaultRowHeight="12.75"/>
  <cols>
    <col min="1" max="1" width="14.375" style="321" customWidth="1"/>
    <col min="2" max="2" width="13.375" style="322" customWidth="1"/>
    <col min="3" max="3" width="12.75390625" style="322" customWidth="1"/>
    <col min="4" max="4" width="53.25390625" style="313" customWidth="1"/>
    <col min="5" max="5" width="71.125" style="318" customWidth="1"/>
    <col min="6" max="6" width="30.25390625" style="310" customWidth="1"/>
    <col min="7" max="7" width="18.625" style="318" customWidth="1"/>
    <col min="8" max="8" width="18.625" style="369" customWidth="1"/>
    <col min="9" max="10" width="18.625" style="318" customWidth="1"/>
    <col min="11" max="16384" width="8.875" style="318" customWidth="1"/>
  </cols>
  <sheetData>
    <row r="1" spans="6:10" ht="18.75">
      <c r="F1" s="323"/>
      <c r="G1" s="516" t="s">
        <v>334</v>
      </c>
      <c r="H1" s="517"/>
      <c r="I1" s="517"/>
      <c r="J1" s="517"/>
    </row>
    <row r="2" spans="1:10" ht="18.75">
      <c r="A2" s="94"/>
      <c r="G2" s="515" t="str">
        <f>додаток1!D2</f>
        <v>до  проекту рішення сесії Тетіївської міської ради</v>
      </c>
      <c r="H2" s="517"/>
      <c r="I2" s="517"/>
      <c r="J2" s="517"/>
    </row>
    <row r="3" spans="6:10" ht="36" customHeight="1">
      <c r="F3" s="324"/>
      <c r="G3" s="518" t="str">
        <f>додаток1!D3</f>
        <v>"Про бюджет Тетіївської міської територіальної громади на 2022 рік" від 21.12.2021.№ --VIII</v>
      </c>
      <c r="H3" s="519"/>
      <c r="I3" s="519"/>
      <c r="J3" s="519"/>
    </row>
    <row r="4" spans="6:10" ht="20.25" customHeight="1">
      <c r="F4" s="324"/>
      <c r="G4" s="520">
        <f>додаток1!C4</f>
        <v>0</v>
      </c>
      <c r="H4" s="521"/>
      <c r="I4" s="521"/>
      <c r="J4" s="521"/>
    </row>
    <row r="5" spans="6:10" ht="17.25" customHeight="1">
      <c r="F5" s="515">
        <f>додаток1!C5</f>
        <v>0</v>
      </c>
      <c r="G5" s="515"/>
      <c r="H5" s="515"/>
      <c r="I5" s="515"/>
      <c r="J5" s="515"/>
    </row>
    <row r="6" spans="1:10" s="319" customFormat="1" ht="19.5">
      <c r="A6" s="325"/>
      <c r="B6" s="326"/>
      <c r="C6" s="326"/>
      <c r="D6" s="327"/>
      <c r="E6" s="328"/>
      <c r="F6" s="329"/>
      <c r="G6" s="328"/>
      <c r="H6" s="515"/>
      <c r="I6" s="515"/>
      <c r="J6" s="515"/>
    </row>
    <row r="7" spans="1:10" s="319" customFormat="1" ht="21" customHeight="1">
      <c r="A7" s="325"/>
      <c r="B7" s="528" t="s">
        <v>529</v>
      </c>
      <c r="C7" s="528"/>
      <c r="D7" s="528"/>
      <c r="E7" s="528"/>
      <c r="F7" s="528"/>
      <c r="G7" s="528"/>
      <c r="H7" s="528"/>
      <c r="I7" s="528"/>
      <c r="J7" s="528"/>
    </row>
    <row r="8" spans="1:10" s="319" customFormat="1" ht="21" customHeight="1">
      <c r="A8" s="514">
        <f>додаток1!A8</f>
        <v>10508000000</v>
      </c>
      <c r="B8" s="514"/>
      <c r="C8" s="330"/>
      <c r="D8" s="330"/>
      <c r="E8" s="330"/>
      <c r="F8" s="330"/>
      <c r="G8" s="330"/>
      <c r="H8" s="330"/>
      <c r="I8" s="330"/>
      <c r="J8" s="330"/>
    </row>
    <row r="9" spans="1:10" s="319" customFormat="1" ht="18" customHeight="1">
      <c r="A9" s="515" t="s">
        <v>1</v>
      </c>
      <c r="B9" s="515"/>
      <c r="C9" s="331"/>
      <c r="D9" s="331"/>
      <c r="E9" s="331"/>
      <c r="F9" s="331"/>
      <c r="G9" s="331"/>
      <c r="H9" s="331"/>
      <c r="I9" s="331"/>
      <c r="J9" s="331"/>
    </row>
    <row r="10" spans="1:10" s="319" customFormat="1" ht="18" customHeight="1">
      <c r="A10" s="325"/>
      <c r="B10" s="332"/>
      <c r="C10" s="332"/>
      <c r="D10" s="333"/>
      <c r="E10" s="334"/>
      <c r="F10" s="329"/>
      <c r="G10" s="334"/>
      <c r="H10" s="335"/>
      <c r="J10" s="336" t="s">
        <v>2</v>
      </c>
    </row>
    <row r="11" spans="1:10" s="312" customFormat="1" ht="32.25" customHeight="1">
      <c r="A11" s="506" t="s">
        <v>119</v>
      </c>
      <c r="B11" s="508" t="s">
        <v>120</v>
      </c>
      <c r="C11" s="508" t="s">
        <v>121</v>
      </c>
      <c r="D11" s="510" t="s">
        <v>122</v>
      </c>
      <c r="E11" s="512" t="s">
        <v>335</v>
      </c>
      <c r="F11" s="510" t="s">
        <v>336</v>
      </c>
      <c r="G11" s="510" t="s">
        <v>5</v>
      </c>
      <c r="H11" s="510" t="s">
        <v>6</v>
      </c>
      <c r="I11" s="503" t="s">
        <v>7</v>
      </c>
      <c r="J11" s="504"/>
    </row>
    <row r="12" spans="1:10" s="312" customFormat="1" ht="86.25" customHeight="1">
      <c r="A12" s="507"/>
      <c r="B12" s="509"/>
      <c r="C12" s="509"/>
      <c r="D12" s="511"/>
      <c r="E12" s="513"/>
      <c r="F12" s="511"/>
      <c r="G12" s="511"/>
      <c r="H12" s="511"/>
      <c r="I12" s="337" t="s">
        <v>337</v>
      </c>
      <c r="J12" s="337" t="s">
        <v>305</v>
      </c>
    </row>
    <row r="13" spans="1:10" ht="24" customHeight="1">
      <c r="A13" s="337">
        <v>1</v>
      </c>
      <c r="B13" s="338" t="s">
        <v>333</v>
      </c>
      <c r="C13" s="338" t="s">
        <v>131</v>
      </c>
      <c r="D13" s="339">
        <v>4</v>
      </c>
      <c r="E13" s="340">
        <v>5</v>
      </c>
      <c r="F13" s="337">
        <v>6</v>
      </c>
      <c r="G13" s="337">
        <v>7</v>
      </c>
      <c r="H13" s="337">
        <v>8</v>
      </c>
      <c r="I13" s="337">
        <v>9</v>
      </c>
      <c r="J13" s="337">
        <v>10</v>
      </c>
    </row>
    <row r="14" spans="1:10" s="376" customFormat="1" ht="41.25" customHeight="1">
      <c r="A14" s="370" t="s">
        <v>132</v>
      </c>
      <c r="B14" s="371"/>
      <c r="C14" s="371"/>
      <c r="D14" s="372" t="s">
        <v>133</v>
      </c>
      <c r="E14" s="373"/>
      <c r="F14" s="374"/>
      <c r="G14" s="375">
        <f>H14+I14</f>
        <v>35968300</v>
      </c>
      <c r="H14" s="375">
        <f>H15</f>
        <v>35773800</v>
      </c>
      <c r="I14" s="375">
        <f>I15</f>
        <v>194500</v>
      </c>
      <c r="J14" s="375">
        <f>J15</f>
        <v>0</v>
      </c>
    </row>
    <row r="15" spans="1:10" s="376" customFormat="1" ht="41.25" customHeight="1">
      <c r="A15" s="370" t="s">
        <v>134</v>
      </c>
      <c r="B15" s="371"/>
      <c r="C15" s="371"/>
      <c r="D15" s="372" t="s">
        <v>133</v>
      </c>
      <c r="E15" s="373"/>
      <c r="F15" s="374"/>
      <c r="G15" s="375">
        <f aca="true" t="shared" si="0" ref="G15:G83">H15+I15</f>
        <v>35968300</v>
      </c>
      <c r="H15" s="375">
        <f>H16+H24+H33+H47+H55+H68+H77</f>
        <v>35773800</v>
      </c>
      <c r="I15" s="375">
        <f>I16+I24+I33+I47+I55+I68+I77</f>
        <v>194500</v>
      </c>
      <c r="J15" s="375">
        <f>J16+J24+J33+J47+J55+J68+J77</f>
        <v>0</v>
      </c>
    </row>
    <row r="16" spans="1:10" s="385" customFormat="1" ht="31.5" customHeight="1">
      <c r="A16" s="172"/>
      <c r="B16" s="172" t="s">
        <v>370</v>
      </c>
      <c r="C16" s="172"/>
      <c r="D16" s="173" t="s">
        <v>371</v>
      </c>
      <c r="E16" s="382"/>
      <c r="F16" s="383"/>
      <c r="G16" s="384">
        <f t="shared" si="0"/>
        <v>268300</v>
      </c>
      <c r="H16" s="384">
        <f>H17</f>
        <v>268300</v>
      </c>
      <c r="I16" s="384">
        <f>I17</f>
        <v>0</v>
      </c>
      <c r="J16" s="384">
        <f>J17</f>
        <v>0</v>
      </c>
    </row>
    <row r="17" spans="1:10" s="264" customFormat="1" ht="48.75" customHeight="1">
      <c r="A17" s="194" t="s">
        <v>139</v>
      </c>
      <c r="B17" s="341" t="s">
        <v>140</v>
      </c>
      <c r="C17" s="341" t="s">
        <v>141</v>
      </c>
      <c r="D17" s="266" t="s">
        <v>142</v>
      </c>
      <c r="E17" s="342"/>
      <c r="F17" s="271"/>
      <c r="G17" s="263">
        <f t="shared" si="0"/>
        <v>268300</v>
      </c>
      <c r="H17" s="263">
        <f>SUM(H18:H23)</f>
        <v>268300</v>
      </c>
      <c r="I17" s="263">
        <f>SUM(I18:I21)</f>
        <v>0</v>
      </c>
      <c r="J17" s="263">
        <f>SUM(J18:J21)</f>
        <v>0</v>
      </c>
    </row>
    <row r="18" spans="1:10" s="184" customFormat="1" ht="53.25" customHeight="1" hidden="1">
      <c r="A18" s="128"/>
      <c r="B18" s="343"/>
      <c r="C18" s="343"/>
      <c r="D18" s="344"/>
      <c r="E18" s="301" t="s">
        <v>338</v>
      </c>
      <c r="F18" s="272" t="s">
        <v>349</v>
      </c>
      <c r="G18" s="265">
        <f t="shared" si="0"/>
        <v>0</v>
      </c>
      <c r="H18" s="260">
        <f>50000-50000</f>
        <v>0</v>
      </c>
      <c r="I18" s="268"/>
      <c r="J18" s="268"/>
    </row>
    <row r="19" spans="1:10" s="184" customFormat="1" ht="76.5" customHeight="1">
      <c r="A19" s="128"/>
      <c r="B19" s="343"/>
      <c r="C19" s="343"/>
      <c r="D19" s="344"/>
      <c r="E19" s="301" t="s">
        <v>339</v>
      </c>
      <c r="F19" s="272" t="s">
        <v>349</v>
      </c>
      <c r="G19" s="265">
        <f t="shared" si="0"/>
        <v>50000</v>
      </c>
      <c r="H19" s="260">
        <v>50000</v>
      </c>
      <c r="I19" s="268"/>
      <c r="J19" s="268"/>
    </row>
    <row r="20" spans="1:10" s="184" customFormat="1" ht="56.25" customHeight="1">
      <c r="A20" s="128"/>
      <c r="B20" s="343"/>
      <c r="C20" s="343"/>
      <c r="D20" s="344"/>
      <c r="E20" s="259" t="s">
        <v>469</v>
      </c>
      <c r="F20" s="272" t="s">
        <v>349</v>
      </c>
      <c r="G20" s="265">
        <f t="shared" si="0"/>
        <v>50000</v>
      </c>
      <c r="H20" s="260">
        <v>50000</v>
      </c>
      <c r="I20" s="268"/>
      <c r="J20" s="268"/>
    </row>
    <row r="21" spans="1:10" s="184" customFormat="1" ht="57.75" customHeight="1">
      <c r="A21" s="128"/>
      <c r="B21" s="343"/>
      <c r="C21" s="343"/>
      <c r="D21" s="344"/>
      <c r="E21" s="301" t="s">
        <v>350</v>
      </c>
      <c r="F21" s="272" t="s">
        <v>349</v>
      </c>
      <c r="G21" s="265">
        <f t="shared" si="0"/>
        <v>168300</v>
      </c>
      <c r="H21" s="260">
        <v>168300</v>
      </c>
      <c r="I21" s="268"/>
      <c r="J21" s="268"/>
    </row>
    <row r="22" spans="1:10" s="184" customFormat="1" ht="49.5" customHeight="1" hidden="1">
      <c r="A22" s="128"/>
      <c r="B22" s="343"/>
      <c r="C22" s="343"/>
      <c r="D22" s="344"/>
      <c r="E22" s="259" t="s">
        <v>470</v>
      </c>
      <c r="F22" s="272" t="s">
        <v>451</v>
      </c>
      <c r="G22" s="265">
        <f>H22+I22</f>
        <v>0</v>
      </c>
      <c r="H22" s="260"/>
      <c r="I22" s="260"/>
      <c r="J22" s="268"/>
    </row>
    <row r="23" spans="1:10" s="184" customFormat="1" ht="65.25" customHeight="1" hidden="1">
      <c r="A23" s="128"/>
      <c r="B23" s="343"/>
      <c r="C23" s="343"/>
      <c r="D23" s="344"/>
      <c r="E23" s="259" t="s">
        <v>468</v>
      </c>
      <c r="F23" s="272" t="s">
        <v>471</v>
      </c>
      <c r="G23" s="265">
        <f t="shared" si="0"/>
        <v>0</v>
      </c>
      <c r="H23" s="260"/>
      <c r="I23" s="260"/>
      <c r="J23" s="268"/>
    </row>
    <row r="24" spans="1:10" s="389" customFormat="1" ht="30" customHeight="1">
      <c r="A24" s="175"/>
      <c r="B24" s="175" t="s">
        <v>372</v>
      </c>
      <c r="C24" s="175"/>
      <c r="D24" s="176" t="s">
        <v>373</v>
      </c>
      <c r="E24" s="386"/>
      <c r="F24" s="387"/>
      <c r="G24" s="388">
        <f t="shared" si="0"/>
        <v>4875000</v>
      </c>
      <c r="H24" s="388">
        <f>H25+H27+H29+H31</f>
        <v>4875000</v>
      </c>
      <c r="I24" s="388">
        <f>I25+I27+I29+I31</f>
        <v>0</v>
      </c>
      <c r="J24" s="388">
        <f>J25+J27+J29+J31</f>
        <v>0</v>
      </c>
    </row>
    <row r="25" spans="1:10" s="264" customFormat="1" ht="44.25" customHeight="1">
      <c r="A25" s="194" t="s">
        <v>143</v>
      </c>
      <c r="B25" s="341" t="s">
        <v>144</v>
      </c>
      <c r="C25" s="341" t="s">
        <v>145</v>
      </c>
      <c r="D25" s="266" t="s">
        <v>146</v>
      </c>
      <c r="E25" s="262"/>
      <c r="F25" s="271"/>
      <c r="G25" s="263">
        <f t="shared" si="0"/>
        <v>3450000</v>
      </c>
      <c r="H25" s="263">
        <f>H26</f>
        <v>3450000</v>
      </c>
      <c r="I25" s="263">
        <f>I26</f>
        <v>0</v>
      </c>
      <c r="J25" s="263">
        <f>J26</f>
        <v>0</v>
      </c>
    </row>
    <row r="26" spans="1:10" s="184" customFormat="1" ht="66.75" customHeight="1">
      <c r="A26" s="128"/>
      <c r="B26" s="343"/>
      <c r="C26" s="343"/>
      <c r="D26" s="344"/>
      <c r="E26" s="259" t="s">
        <v>524</v>
      </c>
      <c r="F26" s="272" t="s">
        <v>525</v>
      </c>
      <c r="G26" s="265">
        <f t="shared" si="0"/>
        <v>3450000</v>
      </c>
      <c r="H26" s="260">
        <v>3450000</v>
      </c>
      <c r="I26" s="260"/>
      <c r="J26" s="268"/>
    </row>
    <row r="27" spans="1:10" s="264" customFormat="1" ht="71.25" customHeight="1">
      <c r="A27" s="194" t="s">
        <v>147</v>
      </c>
      <c r="B27" s="341" t="s">
        <v>148</v>
      </c>
      <c r="C27" s="341" t="s">
        <v>149</v>
      </c>
      <c r="D27" s="302" t="s">
        <v>150</v>
      </c>
      <c r="E27" s="342"/>
      <c r="F27" s="271"/>
      <c r="G27" s="263">
        <f t="shared" si="0"/>
        <v>1375000</v>
      </c>
      <c r="H27" s="263">
        <f>H28</f>
        <v>1375000</v>
      </c>
      <c r="I27" s="263">
        <f>I28</f>
        <v>0</v>
      </c>
      <c r="J27" s="263">
        <f>J28</f>
        <v>0</v>
      </c>
    </row>
    <row r="28" spans="1:10" s="261" customFormat="1" ht="78" customHeight="1">
      <c r="A28" s="128"/>
      <c r="B28" s="343"/>
      <c r="C28" s="343"/>
      <c r="D28" s="345"/>
      <c r="E28" s="301" t="s">
        <v>522</v>
      </c>
      <c r="F28" s="272" t="s">
        <v>523</v>
      </c>
      <c r="G28" s="265">
        <f t="shared" si="0"/>
        <v>1375000</v>
      </c>
      <c r="H28" s="260">
        <v>1375000</v>
      </c>
      <c r="I28" s="260"/>
      <c r="J28" s="268"/>
    </row>
    <row r="29" spans="1:12" s="264" customFormat="1" ht="40.5" customHeight="1" hidden="1">
      <c r="A29" s="194" t="s">
        <v>151</v>
      </c>
      <c r="B29" s="341" t="s">
        <v>152</v>
      </c>
      <c r="C29" s="341" t="s">
        <v>153</v>
      </c>
      <c r="D29" s="258" t="s">
        <v>154</v>
      </c>
      <c r="E29" s="262"/>
      <c r="F29" s="271"/>
      <c r="G29" s="263">
        <f t="shared" si="0"/>
        <v>0</v>
      </c>
      <c r="H29" s="263">
        <f>H30</f>
        <v>0</v>
      </c>
      <c r="I29" s="346">
        <f>I30</f>
        <v>0</v>
      </c>
      <c r="J29" s="346">
        <f>J30</f>
        <v>0</v>
      </c>
      <c r="K29" s="347">
        <f>K30</f>
        <v>0</v>
      </c>
      <c r="L29" s="348"/>
    </row>
    <row r="30" spans="1:10" s="261" customFormat="1" ht="55.5" customHeight="1" hidden="1">
      <c r="A30" s="128"/>
      <c r="B30" s="343"/>
      <c r="C30" s="343"/>
      <c r="D30" s="345"/>
      <c r="E30" s="259" t="s">
        <v>351</v>
      </c>
      <c r="F30" s="272" t="s">
        <v>349</v>
      </c>
      <c r="G30" s="265"/>
      <c r="H30" s="260"/>
      <c r="I30" s="260"/>
      <c r="J30" s="268"/>
    </row>
    <row r="31" spans="1:10" s="264" customFormat="1" ht="47.25" customHeight="1">
      <c r="A31" s="194" t="s">
        <v>374</v>
      </c>
      <c r="B31" s="194" t="s">
        <v>376</v>
      </c>
      <c r="C31" s="194" t="s">
        <v>153</v>
      </c>
      <c r="D31" s="302" t="s">
        <v>375</v>
      </c>
      <c r="E31" s="262"/>
      <c r="F31" s="271"/>
      <c r="G31" s="263">
        <f t="shared" si="0"/>
        <v>50000</v>
      </c>
      <c r="H31" s="263">
        <f>H32</f>
        <v>50000</v>
      </c>
      <c r="I31" s="263">
        <f>I32</f>
        <v>0</v>
      </c>
      <c r="J31" s="263">
        <f>J32</f>
        <v>0</v>
      </c>
    </row>
    <row r="32" spans="1:10" s="261" customFormat="1" ht="76.5" customHeight="1">
      <c r="A32" s="128"/>
      <c r="B32" s="343"/>
      <c r="C32" s="343"/>
      <c r="D32" s="345"/>
      <c r="E32" s="259" t="s">
        <v>524</v>
      </c>
      <c r="F32" s="272" t="s">
        <v>525</v>
      </c>
      <c r="G32" s="265">
        <f t="shared" si="0"/>
        <v>50000</v>
      </c>
      <c r="H32" s="260">
        <v>50000</v>
      </c>
      <c r="I32" s="260"/>
      <c r="J32" s="268"/>
    </row>
    <row r="33" spans="1:10" s="389" customFormat="1" ht="54.75" customHeight="1">
      <c r="A33" s="175"/>
      <c r="B33" s="175" t="s">
        <v>377</v>
      </c>
      <c r="C33" s="175"/>
      <c r="D33" s="176" t="s">
        <v>378</v>
      </c>
      <c r="E33" s="386"/>
      <c r="F33" s="387"/>
      <c r="G33" s="388">
        <f t="shared" si="0"/>
        <v>10813200</v>
      </c>
      <c r="H33" s="388">
        <f>H34+H36+H38+H40+H42</f>
        <v>10813200</v>
      </c>
      <c r="I33" s="388">
        <f>I34+I36+I38+I40+I42</f>
        <v>0</v>
      </c>
      <c r="J33" s="388">
        <f>J34+J36+J38+J40+J42</f>
        <v>0</v>
      </c>
    </row>
    <row r="34" spans="1:10" s="264" customFormat="1" ht="62.25" customHeight="1">
      <c r="A34" s="194" t="s">
        <v>379</v>
      </c>
      <c r="B34" s="194" t="s">
        <v>380</v>
      </c>
      <c r="C34" s="194" t="s">
        <v>157</v>
      </c>
      <c r="D34" s="317" t="s">
        <v>381</v>
      </c>
      <c r="E34" s="262"/>
      <c r="F34" s="271"/>
      <c r="G34" s="263">
        <f t="shared" si="0"/>
        <v>3500</v>
      </c>
      <c r="H34" s="263">
        <f>H35</f>
        <v>3500</v>
      </c>
      <c r="I34" s="263">
        <f>I35</f>
        <v>0</v>
      </c>
      <c r="J34" s="263">
        <f>J35</f>
        <v>0</v>
      </c>
    </row>
    <row r="35" spans="1:10" s="261" customFormat="1" ht="67.5" customHeight="1">
      <c r="A35" s="194"/>
      <c r="B35" s="194"/>
      <c r="C35" s="194"/>
      <c r="D35" s="258"/>
      <c r="E35" s="259" t="s">
        <v>436</v>
      </c>
      <c r="F35" s="272" t="s">
        <v>439</v>
      </c>
      <c r="G35" s="265">
        <f t="shared" si="0"/>
        <v>3500</v>
      </c>
      <c r="H35" s="260">
        <v>3500</v>
      </c>
      <c r="I35" s="260"/>
      <c r="J35" s="260"/>
    </row>
    <row r="36" spans="1:10" s="264" customFormat="1" ht="102.75" customHeight="1" hidden="1">
      <c r="A36" s="194" t="s">
        <v>382</v>
      </c>
      <c r="B36" s="194" t="s">
        <v>383</v>
      </c>
      <c r="C36" s="194" t="s">
        <v>161</v>
      </c>
      <c r="D36" s="302" t="s">
        <v>384</v>
      </c>
      <c r="E36" s="262"/>
      <c r="F36" s="271"/>
      <c r="G36" s="263">
        <f t="shared" si="0"/>
        <v>0</v>
      </c>
      <c r="H36" s="263">
        <f>SUM(H37)</f>
        <v>0</v>
      </c>
      <c r="I36" s="263">
        <f>SUM(I37)</f>
        <v>0</v>
      </c>
      <c r="J36" s="263">
        <f>SUM(J37)</f>
        <v>0</v>
      </c>
    </row>
    <row r="37" spans="1:10" s="261" customFormat="1" ht="61.5" customHeight="1" hidden="1">
      <c r="A37" s="194"/>
      <c r="B37" s="194"/>
      <c r="C37" s="194"/>
      <c r="D37" s="258"/>
      <c r="E37" s="259" t="s">
        <v>437</v>
      </c>
      <c r="F37" s="272" t="s">
        <v>438</v>
      </c>
      <c r="G37" s="265">
        <f t="shared" si="0"/>
        <v>0</v>
      </c>
      <c r="H37" s="260"/>
      <c r="I37" s="260"/>
      <c r="J37" s="260"/>
    </row>
    <row r="38" spans="1:10" s="264" customFormat="1" ht="130.5" customHeight="1">
      <c r="A38" s="194" t="s">
        <v>385</v>
      </c>
      <c r="B38" s="194" t="s">
        <v>386</v>
      </c>
      <c r="C38" s="194" t="s">
        <v>213</v>
      </c>
      <c r="D38" s="302" t="s">
        <v>387</v>
      </c>
      <c r="E38" s="262"/>
      <c r="F38" s="271"/>
      <c r="G38" s="263">
        <f t="shared" si="0"/>
        <v>135000</v>
      </c>
      <c r="H38" s="263">
        <f>H39</f>
        <v>135000</v>
      </c>
      <c r="I38" s="263">
        <f>I39</f>
        <v>0</v>
      </c>
      <c r="J38" s="263">
        <f>J39</f>
        <v>0</v>
      </c>
    </row>
    <row r="39" spans="1:10" s="261" customFormat="1" ht="64.5" customHeight="1">
      <c r="A39" s="194"/>
      <c r="B39" s="194"/>
      <c r="C39" s="194"/>
      <c r="D39" s="258"/>
      <c r="E39" s="259" t="s">
        <v>440</v>
      </c>
      <c r="F39" s="272" t="s">
        <v>451</v>
      </c>
      <c r="G39" s="265">
        <f t="shared" si="0"/>
        <v>135000</v>
      </c>
      <c r="H39" s="260">
        <v>135000</v>
      </c>
      <c r="I39" s="260"/>
      <c r="J39" s="260"/>
    </row>
    <row r="40" spans="1:10" s="264" customFormat="1" ht="71.25" customHeight="1">
      <c r="A40" s="194" t="s">
        <v>163</v>
      </c>
      <c r="B40" s="194" t="s">
        <v>164</v>
      </c>
      <c r="C40" s="194" t="s">
        <v>165</v>
      </c>
      <c r="D40" s="302" t="s">
        <v>166</v>
      </c>
      <c r="E40" s="262"/>
      <c r="F40" s="271"/>
      <c r="G40" s="263">
        <f t="shared" si="0"/>
        <v>10253700</v>
      </c>
      <c r="H40" s="263">
        <f>H41</f>
        <v>10253700</v>
      </c>
      <c r="I40" s="263">
        <f>I41</f>
        <v>0</v>
      </c>
      <c r="J40" s="263">
        <f>J41</f>
        <v>0</v>
      </c>
    </row>
    <row r="41" spans="1:10" s="261" customFormat="1" ht="57.75" customHeight="1">
      <c r="A41" s="194"/>
      <c r="B41" s="194"/>
      <c r="C41" s="194"/>
      <c r="D41" s="258"/>
      <c r="E41" s="259" t="s">
        <v>441</v>
      </c>
      <c r="F41" s="272" t="s">
        <v>451</v>
      </c>
      <c r="G41" s="265">
        <f t="shared" si="0"/>
        <v>10253700</v>
      </c>
      <c r="H41" s="260">
        <v>10253700</v>
      </c>
      <c r="I41" s="260"/>
      <c r="J41" s="260"/>
    </row>
    <row r="42" spans="1:10" s="264" customFormat="1" ht="60.75" customHeight="1">
      <c r="A42" s="194" t="s">
        <v>167</v>
      </c>
      <c r="B42" s="341" t="s">
        <v>168</v>
      </c>
      <c r="C42" s="341" t="s">
        <v>165</v>
      </c>
      <c r="D42" s="258" t="s">
        <v>169</v>
      </c>
      <c r="E42" s="262"/>
      <c r="F42" s="271"/>
      <c r="G42" s="263">
        <f t="shared" si="0"/>
        <v>421000</v>
      </c>
      <c r="H42" s="263">
        <f>SUM(H43:H46)</f>
        <v>421000</v>
      </c>
      <c r="I42" s="263">
        <f>SUM(I43:I46)</f>
        <v>0</v>
      </c>
      <c r="J42" s="263">
        <f>SUM(J43:J46)</f>
        <v>0</v>
      </c>
    </row>
    <row r="43" spans="1:10" s="261" customFormat="1" ht="52.5" customHeight="1">
      <c r="A43" s="128"/>
      <c r="B43" s="343"/>
      <c r="C43" s="343"/>
      <c r="D43" s="345"/>
      <c r="E43" s="259" t="s">
        <v>340</v>
      </c>
      <c r="F43" s="272" t="s">
        <v>353</v>
      </c>
      <c r="G43" s="265">
        <f t="shared" si="0"/>
        <v>50000</v>
      </c>
      <c r="H43" s="260">
        <v>50000</v>
      </c>
      <c r="I43" s="260"/>
      <c r="J43" s="268"/>
    </row>
    <row r="44" spans="1:10" s="184" customFormat="1" ht="52.5" customHeight="1">
      <c r="A44" s="128"/>
      <c r="B44" s="343"/>
      <c r="C44" s="343"/>
      <c r="D44" s="316"/>
      <c r="E44" s="301" t="s">
        <v>352</v>
      </c>
      <c r="F44" s="272" t="s">
        <v>349</v>
      </c>
      <c r="G44" s="265">
        <f t="shared" si="0"/>
        <v>281000</v>
      </c>
      <c r="H44" s="260">
        <v>281000</v>
      </c>
      <c r="I44" s="268"/>
      <c r="J44" s="268"/>
    </row>
    <row r="45" spans="1:10" s="184" customFormat="1" ht="52.5" customHeight="1" hidden="1">
      <c r="A45" s="128"/>
      <c r="B45" s="343"/>
      <c r="C45" s="343"/>
      <c r="D45" s="344"/>
      <c r="E45" s="301" t="s">
        <v>442</v>
      </c>
      <c r="F45" s="272" t="s">
        <v>443</v>
      </c>
      <c r="G45" s="265">
        <f t="shared" si="0"/>
        <v>0</v>
      </c>
      <c r="H45" s="260">
        <f>50000-50000</f>
        <v>0</v>
      </c>
      <c r="I45" s="268"/>
      <c r="J45" s="268"/>
    </row>
    <row r="46" spans="1:10" s="184" customFormat="1" ht="65.25" customHeight="1">
      <c r="A46" s="128"/>
      <c r="B46" s="343"/>
      <c r="C46" s="343"/>
      <c r="D46" s="344"/>
      <c r="E46" s="301" t="s">
        <v>444</v>
      </c>
      <c r="F46" s="272" t="s">
        <v>445</v>
      </c>
      <c r="G46" s="265">
        <f t="shared" si="0"/>
        <v>90000</v>
      </c>
      <c r="H46" s="260">
        <v>90000</v>
      </c>
      <c r="I46" s="268"/>
      <c r="J46" s="268"/>
    </row>
    <row r="47" spans="1:10" s="389" customFormat="1" ht="35.25" customHeight="1">
      <c r="A47" s="175"/>
      <c r="B47" s="175" t="s">
        <v>388</v>
      </c>
      <c r="C47" s="175"/>
      <c r="D47" s="176" t="s">
        <v>389</v>
      </c>
      <c r="E47" s="390"/>
      <c r="F47" s="387"/>
      <c r="G47" s="388">
        <f t="shared" si="0"/>
        <v>19295300</v>
      </c>
      <c r="H47" s="388">
        <f>H48+H50+H53</f>
        <v>19295300</v>
      </c>
      <c r="I47" s="388">
        <f>I48+I50+I53</f>
        <v>0</v>
      </c>
      <c r="J47" s="388">
        <f>J48+J50+J53</f>
        <v>0</v>
      </c>
    </row>
    <row r="48" spans="1:10" s="264" customFormat="1" ht="50.25" customHeight="1">
      <c r="A48" s="194" t="s">
        <v>170</v>
      </c>
      <c r="B48" s="341" t="s">
        <v>171</v>
      </c>
      <c r="C48" s="341" t="s">
        <v>172</v>
      </c>
      <c r="D48" s="266" t="s">
        <v>173</v>
      </c>
      <c r="E48" s="302"/>
      <c r="F48" s="349"/>
      <c r="G48" s="263">
        <f t="shared" si="0"/>
        <v>2640000</v>
      </c>
      <c r="H48" s="263">
        <f>H49</f>
        <v>2640000</v>
      </c>
      <c r="I48" s="263">
        <f>I49</f>
        <v>0</v>
      </c>
      <c r="J48" s="263">
        <f>J49</f>
        <v>0</v>
      </c>
    </row>
    <row r="49" spans="1:10" s="184" customFormat="1" ht="59.25" customHeight="1">
      <c r="A49" s="128"/>
      <c r="B49" s="343"/>
      <c r="C49" s="343"/>
      <c r="D49" s="344"/>
      <c r="E49" s="301" t="s">
        <v>441</v>
      </c>
      <c r="F49" s="272" t="s">
        <v>349</v>
      </c>
      <c r="G49" s="265">
        <f t="shared" si="0"/>
        <v>2640000</v>
      </c>
      <c r="H49" s="260">
        <v>2640000</v>
      </c>
      <c r="I49" s="268"/>
      <c r="J49" s="268"/>
    </row>
    <row r="50" spans="1:10" s="264" customFormat="1" ht="50.25" customHeight="1">
      <c r="A50" s="194" t="s">
        <v>174</v>
      </c>
      <c r="B50" s="341" t="s">
        <v>175</v>
      </c>
      <c r="C50" s="341" t="s">
        <v>172</v>
      </c>
      <c r="D50" s="266" t="s">
        <v>176</v>
      </c>
      <c r="E50" s="302"/>
      <c r="F50" s="349"/>
      <c r="G50" s="263">
        <f>SUM(G51:G52)</f>
        <v>16655300</v>
      </c>
      <c r="H50" s="263">
        <f>SUM(H51:H52)</f>
        <v>16655300</v>
      </c>
      <c r="I50" s="263">
        <f>SUM(I51:I52)</f>
        <v>0</v>
      </c>
      <c r="J50" s="263">
        <f>SUM(J51:J52)</f>
        <v>0</v>
      </c>
    </row>
    <row r="51" spans="1:10" s="264" customFormat="1" ht="50.25" customHeight="1">
      <c r="A51" s="194"/>
      <c r="B51" s="341"/>
      <c r="C51" s="341"/>
      <c r="D51" s="266"/>
      <c r="E51" s="301" t="s">
        <v>441</v>
      </c>
      <c r="F51" s="272" t="s">
        <v>349</v>
      </c>
      <c r="G51" s="265">
        <f>H51+I51</f>
        <v>16655300</v>
      </c>
      <c r="H51" s="260">
        <f>10190600+6464700</f>
        <v>16655300</v>
      </c>
      <c r="I51" s="268"/>
      <c r="J51" s="268"/>
    </row>
    <row r="52" spans="1:10" s="184" customFormat="1" ht="57" customHeight="1" hidden="1">
      <c r="A52" s="128"/>
      <c r="B52" s="343"/>
      <c r="C52" s="343"/>
      <c r="D52" s="344"/>
      <c r="E52" s="309" t="s">
        <v>480</v>
      </c>
      <c r="F52" s="272" t="s">
        <v>481</v>
      </c>
      <c r="G52" s="265">
        <f t="shared" si="0"/>
        <v>0</v>
      </c>
      <c r="H52" s="260"/>
      <c r="I52" s="268"/>
      <c r="J52" s="268"/>
    </row>
    <row r="53" spans="1:10" s="264" customFormat="1" ht="50.25" customHeight="1" hidden="1">
      <c r="A53" s="194" t="s">
        <v>177</v>
      </c>
      <c r="B53" s="341" t="s">
        <v>178</v>
      </c>
      <c r="C53" s="341" t="s">
        <v>179</v>
      </c>
      <c r="D53" s="266" t="s">
        <v>180</v>
      </c>
      <c r="E53" s="302"/>
      <c r="F53" s="349"/>
      <c r="G53" s="263">
        <f t="shared" si="0"/>
        <v>0</v>
      </c>
      <c r="H53" s="263">
        <f>H54</f>
        <v>0</v>
      </c>
      <c r="I53" s="263">
        <f>I54</f>
        <v>0</v>
      </c>
      <c r="J53" s="263">
        <f>J54</f>
        <v>0</v>
      </c>
    </row>
    <row r="54" spans="1:10" s="184" customFormat="1" ht="50.25" customHeight="1" hidden="1">
      <c r="A54" s="128"/>
      <c r="B54" s="343"/>
      <c r="C54" s="343"/>
      <c r="D54" s="344"/>
      <c r="E54" s="301" t="s">
        <v>356</v>
      </c>
      <c r="F54" s="272" t="s">
        <v>357</v>
      </c>
      <c r="G54" s="265">
        <f t="shared" si="0"/>
        <v>0</v>
      </c>
      <c r="H54" s="260"/>
      <c r="I54" s="268">
        <f>300000-300000</f>
        <v>0</v>
      </c>
      <c r="J54" s="268">
        <f>300000-300000</f>
        <v>0</v>
      </c>
    </row>
    <row r="55" spans="1:10" s="389" customFormat="1" ht="32.25" customHeight="1">
      <c r="A55" s="175"/>
      <c r="B55" s="175" t="s">
        <v>390</v>
      </c>
      <c r="C55" s="175"/>
      <c r="D55" s="179" t="s">
        <v>391</v>
      </c>
      <c r="E55" s="176"/>
      <c r="F55" s="391"/>
      <c r="G55" s="388">
        <f t="shared" si="0"/>
        <v>462000</v>
      </c>
      <c r="H55" s="388">
        <f>H56+H58+H60+H62+H64+H66</f>
        <v>462000</v>
      </c>
      <c r="I55" s="388">
        <f>I56+I58+I60+I62+I64+I66</f>
        <v>0</v>
      </c>
      <c r="J55" s="388">
        <f>J56+J58+J60+J62+J64+J66</f>
        <v>0</v>
      </c>
    </row>
    <row r="56" spans="1:10" s="264" customFormat="1" ht="38.25" customHeight="1">
      <c r="A56" s="194" t="s">
        <v>181</v>
      </c>
      <c r="B56" s="194" t="s">
        <v>182</v>
      </c>
      <c r="C56" s="194" t="s">
        <v>183</v>
      </c>
      <c r="D56" s="317" t="s">
        <v>184</v>
      </c>
      <c r="E56" s="302"/>
      <c r="F56" s="349"/>
      <c r="G56" s="263">
        <f t="shared" si="0"/>
        <v>102000</v>
      </c>
      <c r="H56" s="263">
        <f>H57</f>
        <v>102000</v>
      </c>
      <c r="I56" s="263">
        <f>I57</f>
        <v>0</v>
      </c>
      <c r="J56" s="263">
        <f>J57</f>
        <v>0</v>
      </c>
    </row>
    <row r="57" spans="1:10" s="184" customFormat="1" ht="50.25" customHeight="1">
      <c r="A57" s="128"/>
      <c r="B57" s="343"/>
      <c r="C57" s="343"/>
      <c r="D57" s="344"/>
      <c r="E57" s="301" t="s">
        <v>359</v>
      </c>
      <c r="F57" s="272" t="s">
        <v>349</v>
      </c>
      <c r="G57" s="265">
        <f t="shared" si="0"/>
        <v>102000</v>
      </c>
      <c r="H57" s="260">
        <v>102000</v>
      </c>
      <c r="I57" s="268"/>
      <c r="J57" s="268"/>
    </row>
    <row r="58" spans="1:10" s="264" customFormat="1" ht="68.25" customHeight="1">
      <c r="A58" s="194" t="s">
        <v>185</v>
      </c>
      <c r="B58" s="341" t="s">
        <v>186</v>
      </c>
      <c r="C58" s="341" t="s">
        <v>187</v>
      </c>
      <c r="D58" s="266" t="s">
        <v>188</v>
      </c>
      <c r="E58" s="302"/>
      <c r="F58" s="349"/>
      <c r="G58" s="263">
        <f t="shared" si="0"/>
        <v>300000</v>
      </c>
      <c r="H58" s="263">
        <f>H59</f>
        <v>300000</v>
      </c>
      <c r="I58" s="263">
        <f>I59</f>
        <v>0</v>
      </c>
      <c r="J58" s="263">
        <f>J59</f>
        <v>0</v>
      </c>
    </row>
    <row r="59" spans="1:10" s="184" customFormat="1" ht="50.25" customHeight="1">
      <c r="A59" s="128"/>
      <c r="B59" s="343"/>
      <c r="C59" s="343"/>
      <c r="D59" s="344"/>
      <c r="E59" s="402" t="s">
        <v>361</v>
      </c>
      <c r="F59" s="403" t="s">
        <v>349</v>
      </c>
      <c r="G59" s="265">
        <f t="shared" si="0"/>
        <v>300000</v>
      </c>
      <c r="H59" s="260">
        <v>300000</v>
      </c>
      <c r="I59" s="268"/>
      <c r="J59" s="268"/>
    </row>
    <row r="60" spans="1:10" s="264" customFormat="1" ht="66.75" customHeight="1" hidden="1">
      <c r="A60" s="194" t="s">
        <v>398</v>
      </c>
      <c r="B60" s="194" t="s">
        <v>399</v>
      </c>
      <c r="C60" s="194" t="s">
        <v>187</v>
      </c>
      <c r="D60" s="302" t="s">
        <v>400</v>
      </c>
      <c r="E60" s="302"/>
      <c r="F60" s="349"/>
      <c r="G60" s="263">
        <f t="shared" si="0"/>
        <v>0</v>
      </c>
      <c r="H60" s="263">
        <f>H61</f>
        <v>0</v>
      </c>
      <c r="I60" s="263">
        <f>I61</f>
        <v>0</v>
      </c>
      <c r="J60" s="263">
        <f>J61</f>
        <v>0</v>
      </c>
    </row>
    <row r="61" spans="1:10" s="184" customFormat="1" ht="50.25" customHeight="1" hidden="1">
      <c r="A61" s="128"/>
      <c r="B61" s="343"/>
      <c r="C61" s="343"/>
      <c r="D61" s="344"/>
      <c r="E61" s="316" t="s">
        <v>361</v>
      </c>
      <c r="F61" s="350" t="s">
        <v>349</v>
      </c>
      <c r="G61" s="265">
        <f t="shared" si="0"/>
        <v>0</v>
      </c>
      <c r="H61" s="260"/>
      <c r="I61" s="268"/>
      <c r="J61" s="268"/>
    </row>
    <row r="62" spans="1:10" s="264" customFormat="1" ht="50.25" customHeight="1" hidden="1">
      <c r="A62" s="194" t="s">
        <v>189</v>
      </c>
      <c r="B62" s="194" t="s">
        <v>190</v>
      </c>
      <c r="C62" s="194" t="s">
        <v>187</v>
      </c>
      <c r="D62" s="302" t="s">
        <v>191</v>
      </c>
      <c r="E62" s="302"/>
      <c r="F62" s="349"/>
      <c r="G62" s="263">
        <f t="shared" si="0"/>
        <v>0</v>
      </c>
      <c r="H62" s="263">
        <f>H63</f>
        <v>0</v>
      </c>
      <c r="I62" s="263">
        <f>I63</f>
        <v>0</v>
      </c>
      <c r="J62" s="263">
        <f>J63</f>
        <v>0</v>
      </c>
    </row>
    <row r="63" spans="1:10" s="184" customFormat="1" ht="50.25" customHeight="1" hidden="1">
      <c r="A63" s="128"/>
      <c r="B63" s="343"/>
      <c r="C63" s="343"/>
      <c r="D63" s="344"/>
      <c r="E63" s="316" t="s">
        <v>361</v>
      </c>
      <c r="F63" s="350" t="s">
        <v>349</v>
      </c>
      <c r="G63" s="265">
        <f t="shared" si="0"/>
        <v>0</v>
      </c>
      <c r="H63" s="260">
        <f>30000-30000</f>
        <v>0</v>
      </c>
      <c r="I63" s="268"/>
      <c r="J63" s="268"/>
    </row>
    <row r="64" spans="1:10" s="264" customFormat="1" ht="50.25" customHeight="1">
      <c r="A64" s="194" t="s">
        <v>192</v>
      </c>
      <c r="B64" s="341" t="s">
        <v>193</v>
      </c>
      <c r="C64" s="341" t="s">
        <v>194</v>
      </c>
      <c r="D64" s="266" t="s">
        <v>195</v>
      </c>
      <c r="E64" s="302"/>
      <c r="F64" s="349"/>
      <c r="G64" s="263">
        <f t="shared" si="0"/>
        <v>60000</v>
      </c>
      <c r="H64" s="263">
        <f>H65</f>
        <v>60000</v>
      </c>
      <c r="I64" s="263">
        <f>I65</f>
        <v>0</v>
      </c>
      <c r="J64" s="263">
        <f>J65</f>
        <v>0</v>
      </c>
    </row>
    <row r="65" spans="1:10" s="184" customFormat="1" ht="65.25" customHeight="1">
      <c r="A65" s="128"/>
      <c r="B65" s="343"/>
      <c r="C65" s="343"/>
      <c r="D65" s="344"/>
      <c r="E65" s="267" t="s">
        <v>449</v>
      </c>
      <c r="F65" s="272" t="s">
        <v>358</v>
      </c>
      <c r="G65" s="265">
        <f t="shared" si="0"/>
        <v>60000</v>
      </c>
      <c r="H65" s="260">
        <v>60000</v>
      </c>
      <c r="I65" s="268"/>
      <c r="J65" s="268"/>
    </row>
    <row r="66" spans="1:10" s="264" customFormat="1" ht="50.25" customHeight="1" hidden="1">
      <c r="A66" s="194" t="s">
        <v>196</v>
      </c>
      <c r="B66" s="194" t="s">
        <v>197</v>
      </c>
      <c r="C66" s="194" t="s">
        <v>194</v>
      </c>
      <c r="D66" s="302" t="s">
        <v>198</v>
      </c>
      <c r="E66" s="269"/>
      <c r="F66" s="271"/>
      <c r="G66" s="263">
        <f t="shared" si="0"/>
        <v>0</v>
      </c>
      <c r="H66" s="263">
        <f>H67</f>
        <v>0</v>
      </c>
      <c r="I66" s="263">
        <f>I67</f>
        <v>0</v>
      </c>
      <c r="J66" s="263">
        <f>J67</f>
        <v>0</v>
      </c>
    </row>
    <row r="67" spans="1:10" s="184" customFormat="1" ht="64.5" customHeight="1" hidden="1">
      <c r="A67" s="128"/>
      <c r="B67" s="128"/>
      <c r="C67" s="128"/>
      <c r="D67" s="344"/>
      <c r="E67" s="267" t="s">
        <v>441</v>
      </c>
      <c r="F67" s="350" t="s">
        <v>349</v>
      </c>
      <c r="G67" s="265">
        <f t="shared" si="0"/>
        <v>0</v>
      </c>
      <c r="H67" s="260"/>
      <c r="I67" s="268"/>
      <c r="J67" s="268"/>
    </row>
    <row r="68" spans="1:10" s="389" customFormat="1" ht="39.75" customHeight="1">
      <c r="A68" s="175"/>
      <c r="B68" s="175" t="s">
        <v>404</v>
      </c>
      <c r="C68" s="175"/>
      <c r="D68" s="176" t="s">
        <v>405</v>
      </c>
      <c r="E68" s="392"/>
      <c r="F68" s="387"/>
      <c r="G68" s="388">
        <f t="shared" si="0"/>
        <v>194500</v>
      </c>
      <c r="H68" s="388">
        <f>H69+H71+H73+H75</f>
        <v>0</v>
      </c>
      <c r="I68" s="388">
        <f>I69+I71+I73+I75</f>
        <v>194500</v>
      </c>
      <c r="J68" s="388">
        <f>J69+J71+J73+J75</f>
        <v>0</v>
      </c>
    </row>
    <row r="69" spans="1:10" s="264" customFormat="1" ht="39.75" customHeight="1" hidden="1">
      <c r="A69" s="194" t="s">
        <v>407</v>
      </c>
      <c r="B69" s="194" t="s">
        <v>406</v>
      </c>
      <c r="C69" s="194" t="s">
        <v>408</v>
      </c>
      <c r="D69" s="302" t="s">
        <v>409</v>
      </c>
      <c r="E69" s="269"/>
      <c r="F69" s="271"/>
      <c r="G69" s="263">
        <f t="shared" si="0"/>
        <v>0</v>
      </c>
      <c r="H69" s="263">
        <f>H70</f>
        <v>0</v>
      </c>
      <c r="I69" s="263">
        <f>I70</f>
        <v>0</v>
      </c>
      <c r="J69" s="263">
        <f>J70</f>
        <v>0</v>
      </c>
    </row>
    <row r="70" spans="1:10" s="184" customFormat="1" ht="58.5" customHeight="1" hidden="1">
      <c r="A70" s="194"/>
      <c r="B70" s="194"/>
      <c r="C70" s="194"/>
      <c r="D70" s="266"/>
      <c r="E70" s="267" t="s">
        <v>446</v>
      </c>
      <c r="F70" s="272" t="s">
        <v>349</v>
      </c>
      <c r="G70" s="265">
        <f t="shared" si="0"/>
        <v>0</v>
      </c>
      <c r="H70" s="260"/>
      <c r="I70" s="268"/>
      <c r="J70" s="268"/>
    </row>
    <row r="71" spans="1:10" s="264" customFormat="1" ht="39.75" customHeight="1" hidden="1">
      <c r="A71" s="194" t="s">
        <v>199</v>
      </c>
      <c r="B71" s="194" t="s">
        <v>200</v>
      </c>
      <c r="C71" s="194" t="s">
        <v>201</v>
      </c>
      <c r="D71" s="302" t="s">
        <v>202</v>
      </c>
      <c r="E71" s="269"/>
      <c r="F71" s="271"/>
      <c r="G71" s="263">
        <f t="shared" si="0"/>
        <v>0</v>
      </c>
      <c r="H71" s="263">
        <f>H72</f>
        <v>0</v>
      </c>
      <c r="I71" s="263">
        <f>I72</f>
        <v>0</v>
      </c>
      <c r="J71" s="263">
        <f>J72</f>
        <v>0</v>
      </c>
    </row>
    <row r="72" spans="1:10" s="184" customFormat="1" ht="54.75" customHeight="1" hidden="1">
      <c r="A72" s="194"/>
      <c r="B72" s="194"/>
      <c r="C72" s="194"/>
      <c r="D72" s="266"/>
      <c r="E72" s="267" t="s">
        <v>441</v>
      </c>
      <c r="F72" s="272" t="s">
        <v>349</v>
      </c>
      <c r="G72" s="265">
        <f t="shared" si="0"/>
        <v>0</v>
      </c>
      <c r="H72" s="260"/>
      <c r="I72" s="268"/>
      <c r="J72" s="268"/>
    </row>
    <row r="73" spans="1:10" s="264" customFormat="1" ht="39.75" customHeight="1" hidden="1">
      <c r="A73" s="194" t="s">
        <v>410</v>
      </c>
      <c r="B73" s="194" t="s">
        <v>411</v>
      </c>
      <c r="C73" s="194" t="s">
        <v>201</v>
      </c>
      <c r="D73" s="302" t="s">
        <v>412</v>
      </c>
      <c r="E73" s="269"/>
      <c r="F73" s="271"/>
      <c r="G73" s="263">
        <f t="shared" si="0"/>
        <v>0</v>
      </c>
      <c r="H73" s="263">
        <f>H74</f>
        <v>0</v>
      </c>
      <c r="I73" s="263">
        <f>I74</f>
        <v>0</v>
      </c>
      <c r="J73" s="263">
        <f>J74</f>
        <v>0</v>
      </c>
    </row>
    <row r="74" spans="1:10" s="184" customFormat="1" ht="64.5" customHeight="1" hidden="1">
      <c r="A74" s="194"/>
      <c r="B74" s="194"/>
      <c r="C74" s="194"/>
      <c r="D74" s="266"/>
      <c r="E74" s="267" t="s">
        <v>447</v>
      </c>
      <c r="F74" s="272" t="s">
        <v>448</v>
      </c>
      <c r="G74" s="265">
        <f t="shared" si="0"/>
        <v>0</v>
      </c>
      <c r="H74" s="260">
        <f>70000-70000</f>
        <v>0</v>
      </c>
      <c r="I74" s="268"/>
      <c r="J74" s="268"/>
    </row>
    <row r="75" spans="1:10" s="264" customFormat="1" ht="53.25" customHeight="1">
      <c r="A75" s="194" t="s">
        <v>203</v>
      </c>
      <c r="B75" s="341" t="s">
        <v>204</v>
      </c>
      <c r="C75" s="341" t="s">
        <v>205</v>
      </c>
      <c r="D75" s="266" t="s">
        <v>206</v>
      </c>
      <c r="E75" s="269"/>
      <c r="F75" s="271"/>
      <c r="G75" s="263">
        <f t="shared" si="0"/>
        <v>194500</v>
      </c>
      <c r="H75" s="263">
        <f>H76</f>
        <v>0</v>
      </c>
      <c r="I75" s="263">
        <f>I76</f>
        <v>194500</v>
      </c>
      <c r="J75" s="263">
        <f>J76</f>
        <v>0</v>
      </c>
    </row>
    <row r="76" spans="1:10" s="184" customFormat="1" ht="64.5" customHeight="1">
      <c r="A76" s="128"/>
      <c r="B76" s="343"/>
      <c r="C76" s="343"/>
      <c r="D76" s="344"/>
      <c r="E76" s="267" t="s">
        <v>360</v>
      </c>
      <c r="F76" s="272" t="s">
        <v>349</v>
      </c>
      <c r="G76" s="265">
        <f t="shared" si="0"/>
        <v>194500</v>
      </c>
      <c r="H76" s="260"/>
      <c r="I76" s="260">
        <v>194500</v>
      </c>
      <c r="J76" s="260"/>
    </row>
    <row r="77" spans="1:10" s="184" customFormat="1" ht="45" customHeight="1">
      <c r="A77" s="175"/>
      <c r="B77" s="175" t="s">
        <v>432</v>
      </c>
      <c r="C77" s="175"/>
      <c r="D77" s="179" t="s">
        <v>433</v>
      </c>
      <c r="E77" s="176"/>
      <c r="F77" s="391"/>
      <c r="G77" s="388">
        <f>G78</f>
        <v>60000</v>
      </c>
      <c r="H77" s="388">
        <f>H78</f>
        <v>60000</v>
      </c>
      <c r="I77" s="388">
        <f>I78</f>
        <v>0</v>
      </c>
      <c r="J77" s="388">
        <f>J78+J80+J82+J84+J86+J88</f>
        <v>0</v>
      </c>
    </row>
    <row r="78" spans="1:10" s="184" customFormat="1" ht="64.5" customHeight="1">
      <c r="A78" s="194" t="s">
        <v>482</v>
      </c>
      <c r="B78" s="194" t="s">
        <v>483</v>
      </c>
      <c r="C78" s="194" t="s">
        <v>140</v>
      </c>
      <c r="D78" s="317" t="s">
        <v>484</v>
      </c>
      <c r="E78" s="302"/>
      <c r="F78" s="349"/>
      <c r="G78" s="263">
        <f>H78+I78</f>
        <v>60000</v>
      </c>
      <c r="H78" s="263">
        <f>H79</f>
        <v>60000</v>
      </c>
      <c r="I78" s="263">
        <f>I79</f>
        <v>0</v>
      </c>
      <c r="J78" s="263">
        <f>J79</f>
        <v>0</v>
      </c>
    </row>
    <row r="79" spans="1:10" s="184" customFormat="1" ht="64.5" customHeight="1">
      <c r="A79" s="128"/>
      <c r="B79" s="343"/>
      <c r="C79" s="343"/>
      <c r="D79" s="344"/>
      <c r="E79" s="267" t="s">
        <v>528</v>
      </c>
      <c r="F79" s="272" t="s">
        <v>448</v>
      </c>
      <c r="G79" s="265">
        <f>H79+I79</f>
        <v>60000</v>
      </c>
      <c r="H79" s="260">
        <v>60000</v>
      </c>
      <c r="I79" s="268"/>
      <c r="J79" s="268"/>
    </row>
    <row r="80" spans="1:10" s="376" customFormat="1" ht="36.75" customHeight="1">
      <c r="A80" s="370" t="s">
        <v>207</v>
      </c>
      <c r="B80" s="377"/>
      <c r="C80" s="377"/>
      <c r="D80" s="378" t="s">
        <v>413</v>
      </c>
      <c r="E80" s="379"/>
      <c r="F80" s="380"/>
      <c r="G80" s="381">
        <f t="shared" si="0"/>
        <v>359100</v>
      </c>
      <c r="H80" s="375">
        <f aca="true" t="shared" si="1" ref="H80:J82">H81</f>
        <v>359100</v>
      </c>
      <c r="I80" s="375">
        <f t="shared" si="1"/>
        <v>0</v>
      </c>
      <c r="J80" s="375">
        <f t="shared" si="1"/>
        <v>0</v>
      </c>
    </row>
    <row r="81" spans="1:10" s="376" customFormat="1" ht="36.75" customHeight="1">
      <c r="A81" s="370" t="s">
        <v>208</v>
      </c>
      <c r="B81" s="377"/>
      <c r="C81" s="377"/>
      <c r="D81" s="378" t="s">
        <v>413</v>
      </c>
      <c r="E81" s="379"/>
      <c r="F81" s="380"/>
      <c r="G81" s="381">
        <f t="shared" si="0"/>
        <v>359100</v>
      </c>
      <c r="H81" s="375">
        <f t="shared" si="1"/>
        <v>359100</v>
      </c>
      <c r="I81" s="375">
        <f t="shared" si="1"/>
        <v>0</v>
      </c>
      <c r="J81" s="375">
        <f t="shared" si="1"/>
        <v>0</v>
      </c>
    </row>
    <row r="82" spans="1:10" s="385" customFormat="1" ht="36.75" customHeight="1">
      <c r="A82" s="175"/>
      <c r="B82" s="175" t="s">
        <v>414</v>
      </c>
      <c r="C82" s="175"/>
      <c r="D82" s="176" t="s">
        <v>415</v>
      </c>
      <c r="E82" s="393"/>
      <c r="F82" s="394"/>
      <c r="G82" s="388">
        <f t="shared" si="0"/>
        <v>359100</v>
      </c>
      <c r="H82" s="384">
        <f t="shared" si="1"/>
        <v>359100</v>
      </c>
      <c r="I82" s="384">
        <f t="shared" si="1"/>
        <v>0</v>
      </c>
      <c r="J82" s="384">
        <f t="shared" si="1"/>
        <v>0</v>
      </c>
    </row>
    <row r="83" spans="1:10" s="264" customFormat="1" ht="42.75" customHeight="1">
      <c r="A83" s="194" t="s">
        <v>341</v>
      </c>
      <c r="B83" s="341" t="s">
        <v>231</v>
      </c>
      <c r="C83" s="341" t="s">
        <v>228</v>
      </c>
      <c r="D83" s="266" t="s">
        <v>342</v>
      </c>
      <c r="E83" s="352"/>
      <c r="F83" s="271"/>
      <c r="G83" s="263">
        <f t="shared" si="0"/>
        <v>359100</v>
      </c>
      <c r="H83" s="263">
        <f>SUM(H84:H86)</f>
        <v>359100</v>
      </c>
      <c r="I83" s="263">
        <f>SUM(I84:I86)</f>
        <v>0</v>
      </c>
      <c r="J83" s="263">
        <f>SUM(J84:J86)</f>
        <v>0</v>
      </c>
    </row>
    <row r="84" spans="1:10" s="184" customFormat="1" ht="60" customHeight="1">
      <c r="A84" s="128"/>
      <c r="B84" s="343"/>
      <c r="C84" s="343"/>
      <c r="D84" s="344"/>
      <c r="E84" s="353" t="s">
        <v>472</v>
      </c>
      <c r="F84" s="272" t="s">
        <v>349</v>
      </c>
      <c r="G84" s="265">
        <f aca="true" t="shared" si="2" ref="G84:G96">H84+I84</f>
        <v>50000</v>
      </c>
      <c r="H84" s="260">
        <v>50000</v>
      </c>
      <c r="I84" s="268"/>
      <c r="J84" s="268"/>
    </row>
    <row r="85" spans="1:10" s="184" customFormat="1" ht="72.75" customHeight="1">
      <c r="A85" s="128"/>
      <c r="B85" s="343"/>
      <c r="C85" s="343"/>
      <c r="D85" s="344"/>
      <c r="E85" s="301" t="s">
        <v>526</v>
      </c>
      <c r="F85" s="272" t="s">
        <v>527</v>
      </c>
      <c r="G85" s="265">
        <f t="shared" si="2"/>
        <v>9100</v>
      </c>
      <c r="H85" s="260">
        <v>9100</v>
      </c>
      <c r="I85" s="268"/>
      <c r="J85" s="268"/>
    </row>
    <row r="86" spans="1:10" s="261" customFormat="1" ht="57" customHeight="1">
      <c r="A86" s="128"/>
      <c r="B86" s="343"/>
      <c r="C86" s="343"/>
      <c r="D86" s="344"/>
      <c r="E86" s="301" t="s">
        <v>343</v>
      </c>
      <c r="F86" s="272" t="s">
        <v>349</v>
      </c>
      <c r="G86" s="265">
        <f t="shared" si="2"/>
        <v>300000</v>
      </c>
      <c r="H86" s="260">
        <v>300000</v>
      </c>
      <c r="I86" s="268"/>
      <c r="J86" s="268"/>
    </row>
    <row r="87" spans="1:10" s="376" customFormat="1" ht="47.25" customHeight="1">
      <c r="A87" s="370" t="s">
        <v>249</v>
      </c>
      <c r="B87" s="377"/>
      <c r="C87" s="377"/>
      <c r="D87" s="378" t="s">
        <v>427</v>
      </c>
      <c r="E87" s="379"/>
      <c r="F87" s="380"/>
      <c r="G87" s="381">
        <f t="shared" si="2"/>
        <v>100300</v>
      </c>
      <c r="H87" s="375">
        <f>H88</f>
        <v>100300</v>
      </c>
      <c r="I87" s="375">
        <f>I88</f>
        <v>0</v>
      </c>
      <c r="J87" s="375">
        <f>J88</f>
        <v>0</v>
      </c>
    </row>
    <row r="88" spans="1:10" s="376" customFormat="1" ht="47.25" customHeight="1">
      <c r="A88" s="370" t="s">
        <v>250</v>
      </c>
      <c r="B88" s="377"/>
      <c r="C88" s="377"/>
      <c r="D88" s="378" t="s">
        <v>427</v>
      </c>
      <c r="E88" s="379"/>
      <c r="F88" s="380"/>
      <c r="G88" s="381">
        <f t="shared" si="2"/>
        <v>100300</v>
      </c>
      <c r="H88" s="375">
        <f>H89+H92</f>
        <v>100300</v>
      </c>
      <c r="I88" s="375">
        <f>I89+I92</f>
        <v>0</v>
      </c>
      <c r="J88" s="375">
        <f>J89+J92</f>
        <v>0</v>
      </c>
    </row>
    <row r="89" spans="1:10" s="385" customFormat="1" ht="50.25" customHeight="1">
      <c r="A89" s="175"/>
      <c r="B89" s="175" t="s">
        <v>428</v>
      </c>
      <c r="C89" s="175"/>
      <c r="D89" s="176" t="s">
        <v>378</v>
      </c>
      <c r="E89" s="393"/>
      <c r="F89" s="394"/>
      <c r="G89" s="388">
        <f t="shared" si="2"/>
        <v>5000</v>
      </c>
      <c r="H89" s="384">
        <f aca="true" t="shared" si="3" ref="H89:J90">H90</f>
        <v>5000</v>
      </c>
      <c r="I89" s="384">
        <f t="shared" si="3"/>
        <v>0</v>
      </c>
      <c r="J89" s="384">
        <f t="shared" si="3"/>
        <v>0</v>
      </c>
    </row>
    <row r="90" spans="1:10" s="264" customFormat="1" ht="72" customHeight="1">
      <c r="A90" s="194" t="s">
        <v>254</v>
      </c>
      <c r="B90" s="341" t="s">
        <v>255</v>
      </c>
      <c r="C90" s="341" t="s">
        <v>161</v>
      </c>
      <c r="D90" s="266" t="s">
        <v>256</v>
      </c>
      <c r="E90" s="352"/>
      <c r="F90" s="271"/>
      <c r="G90" s="263">
        <f t="shared" si="2"/>
        <v>5000</v>
      </c>
      <c r="H90" s="263">
        <f t="shared" si="3"/>
        <v>5000</v>
      </c>
      <c r="I90" s="263">
        <f t="shared" si="3"/>
        <v>0</v>
      </c>
      <c r="J90" s="263">
        <f t="shared" si="3"/>
        <v>0</v>
      </c>
    </row>
    <row r="91" spans="1:10" s="184" customFormat="1" ht="61.5" customHeight="1">
      <c r="A91" s="128"/>
      <c r="B91" s="343"/>
      <c r="C91" s="343"/>
      <c r="D91" s="344"/>
      <c r="E91" s="353" t="s">
        <v>344</v>
      </c>
      <c r="F91" s="272" t="s">
        <v>354</v>
      </c>
      <c r="G91" s="265">
        <f t="shared" si="2"/>
        <v>5000</v>
      </c>
      <c r="H91" s="260">
        <v>5000</v>
      </c>
      <c r="I91" s="268"/>
      <c r="J91" s="268"/>
    </row>
    <row r="92" spans="1:10" s="389" customFormat="1" ht="39.75" customHeight="1">
      <c r="A92" s="175"/>
      <c r="B92" s="175" t="s">
        <v>429</v>
      </c>
      <c r="C92" s="175"/>
      <c r="D92" s="176" t="s">
        <v>430</v>
      </c>
      <c r="E92" s="395"/>
      <c r="F92" s="387"/>
      <c r="G92" s="388">
        <f t="shared" si="2"/>
        <v>95300</v>
      </c>
      <c r="H92" s="388">
        <f>H93</f>
        <v>95300</v>
      </c>
      <c r="I92" s="388">
        <f>I93</f>
        <v>0</v>
      </c>
      <c r="J92" s="388">
        <f>J93</f>
        <v>0</v>
      </c>
    </row>
    <row r="93" spans="1:10" s="264" customFormat="1" ht="42" customHeight="1">
      <c r="A93" s="194" t="s">
        <v>272</v>
      </c>
      <c r="B93" s="341" t="s">
        <v>273</v>
      </c>
      <c r="C93" s="341" t="s">
        <v>270</v>
      </c>
      <c r="D93" s="266" t="s">
        <v>274</v>
      </c>
      <c r="E93" s="354"/>
      <c r="F93" s="271"/>
      <c r="G93" s="263">
        <f t="shared" si="2"/>
        <v>95300</v>
      </c>
      <c r="H93" s="263">
        <f>SUM(H94:H95)</f>
        <v>95300</v>
      </c>
      <c r="I93" s="263">
        <f>SUM(I94:I95)</f>
        <v>0</v>
      </c>
      <c r="J93" s="263">
        <f>SUM(J94:J95)</f>
        <v>0</v>
      </c>
    </row>
    <row r="94" spans="1:10" s="261" customFormat="1" ht="48" customHeight="1">
      <c r="A94" s="128"/>
      <c r="B94" s="343"/>
      <c r="C94" s="343"/>
      <c r="D94" s="344"/>
      <c r="E94" s="355" t="s">
        <v>473</v>
      </c>
      <c r="F94" s="272" t="s">
        <v>349</v>
      </c>
      <c r="G94" s="265">
        <f t="shared" si="2"/>
        <v>65300</v>
      </c>
      <c r="H94" s="260">
        <v>65300</v>
      </c>
      <c r="I94" s="268"/>
      <c r="J94" s="268"/>
    </row>
    <row r="95" spans="1:10" s="261" customFormat="1" ht="67.5" customHeight="1">
      <c r="A95" s="128"/>
      <c r="B95" s="343"/>
      <c r="C95" s="343"/>
      <c r="D95" s="344"/>
      <c r="E95" s="355" t="s">
        <v>474</v>
      </c>
      <c r="F95" s="272" t="s">
        <v>355</v>
      </c>
      <c r="G95" s="265">
        <f t="shared" si="2"/>
        <v>30000</v>
      </c>
      <c r="H95" s="260">
        <v>30000</v>
      </c>
      <c r="I95" s="268"/>
      <c r="J95" s="268"/>
    </row>
    <row r="96" spans="1:10" s="314" customFormat="1" ht="26.25" customHeight="1">
      <c r="A96" s="356" t="s">
        <v>96</v>
      </c>
      <c r="B96" s="356" t="s">
        <v>96</v>
      </c>
      <c r="C96" s="356" t="s">
        <v>96</v>
      </c>
      <c r="D96" s="351" t="s">
        <v>299</v>
      </c>
      <c r="E96" s="356" t="s">
        <v>96</v>
      </c>
      <c r="F96" s="357" t="s">
        <v>96</v>
      </c>
      <c r="G96" s="270">
        <f t="shared" si="2"/>
        <v>36427700</v>
      </c>
      <c r="H96" s="270">
        <f>H87+H80+H14</f>
        <v>36233200</v>
      </c>
      <c r="I96" s="270">
        <f>I87+I80+I14</f>
        <v>194500</v>
      </c>
      <c r="J96" s="270">
        <f>J87+J80+J14</f>
        <v>0</v>
      </c>
    </row>
    <row r="97" spans="1:10" s="320" customFormat="1" ht="15.75" customHeight="1">
      <c r="A97" s="358"/>
      <c r="B97" s="359"/>
      <c r="C97" s="359"/>
      <c r="D97" s="360"/>
      <c r="E97" s="361"/>
      <c r="F97" s="361"/>
      <c r="G97" s="361"/>
      <c r="H97" s="336"/>
      <c r="I97" s="362"/>
      <c r="J97" s="362"/>
    </row>
    <row r="98" spans="1:10" s="320" customFormat="1" ht="18.75">
      <c r="A98" s="358"/>
      <c r="B98" s="359"/>
      <c r="C98" s="359"/>
      <c r="D98" s="360"/>
      <c r="E98" s="361"/>
      <c r="F98" s="361"/>
      <c r="G98" s="361"/>
      <c r="H98" s="336"/>
      <c r="I98" s="362"/>
      <c r="J98" s="362"/>
    </row>
    <row r="99" spans="1:10" s="364" customFormat="1" ht="24.75" customHeight="1">
      <c r="A99" s="363"/>
      <c r="B99" s="505" t="str">
        <f>додаток1!A126</f>
        <v>Секретар ради                                                                        Наталія  ІВАНЮТА</v>
      </c>
      <c r="C99" s="505"/>
      <c r="D99" s="505"/>
      <c r="E99" s="505"/>
      <c r="F99" s="505"/>
      <c r="G99" s="505"/>
      <c r="H99" s="505"/>
      <c r="I99" s="505"/>
      <c r="J99" s="505"/>
    </row>
    <row r="100" spans="1:10" s="320" customFormat="1" ht="18.75">
      <c r="A100" s="358"/>
      <c r="B100" s="365"/>
      <c r="C100" s="365"/>
      <c r="D100" s="311"/>
      <c r="E100" s="362"/>
      <c r="F100" s="362"/>
      <c r="G100" s="362"/>
      <c r="H100" s="336"/>
      <c r="I100" s="362"/>
      <c r="J100" s="362"/>
    </row>
    <row r="101" spans="1:11" s="320" customFormat="1" ht="18.75">
      <c r="A101" s="358"/>
      <c r="B101" s="365"/>
      <c r="C101" s="365"/>
      <c r="D101" s="311"/>
      <c r="E101" s="362"/>
      <c r="F101" s="362"/>
      <c r="G101" s="362"/>
      <c r="H101" s="362"/>
      <c r="I101" s="315"/>
      <c r="J101" s="315"/>
      <c r="K101" s="318"/>
    </row>
    <row r="102" spans="1:10" s="320" customFormat="1" ht="18.75">
      <c r="A102" s="358"/>
      <c r="B102" s="365"/>
      <c r="C102" s="365"/>
      <c r="D102" s="311"/>
      <c r="E102" s="362"/>
      <c r="F102" s="362"/>
      <c r="G102" s="362"/>
      <c r="H102" s="336"/>
      <c r="I102" s="362"/>
      <c r="J102" s="362"/>
    </row>
    <row r="103" spans="1:10" s="320" customFormat="1" ht="18.75">
      <c r="A103" s="358"/>
      <c r="B103" s="365"/>
      <c r="C103" s="365"/>
      <c r="D103" s="311"/>
      <c r="E103" s="362"/>
      <c r="F103" s="362"/>
      <c r="G103" s="362"/>
      <c r="H103" s="336"/>
      <c r="I103" s="362"/>
      <c r="J103" s="362"/>
    </row>
    <row r="104" spans="1:10" s="320" customFormat="1" ht="18.75">
      <c r="A104" s="358"/>
      <c r="B104" s="365"/>
      <c r="C104" s="365"/>
      <c r="D104" s="311"/>
      <c r="E104" s="362"/>
      <c r="F104" s="362"/>
      <c r="G104" s="362"/>
      <c r="H104" s="336"/>
      <c r="I104" s="362"/>
      <c r="J104" s="362"/>
    </row>
    <row r="105" spans="1:10" s="320" customFormat="1" ht="18.75">
      <c r="A105" s="358"/>
      <c r="B105" s="365"/>
      <c r="C105" s="365"/>
      <c r="D105" s="311"/>
      <c r="E105" s="362"/>
      <c r="F105" s="362"/>
      <c r="G105" s="362"/>
      <c r="H105" s="336"/>
      <c r="I105" s="362"/>
      <c r="J105" s="362"/>
    </row>
    <row r="106" spans="1:10" s="320" customFormat="1" ht="18.75">
      <c r="A106" s="358"/>
      <c r="B106" s="365"/>
      <c r="C106" s="365"/>
      <c r="D106" s="311"/>
      <c r="E106" s="362"/>
      <c r="F106" s="362"/>
      <c r="G106" s="362"/>
      <c r="H106" s="336"/>
      <c r="I106" s="362"/>
      <c r="J106" s="362"/>
    </row>
    <row r="107" spans="1:10" s="320" customFormat="1" ht="18.75">
      <c r="A107" s="358"/>
      <c r="B107" s="365"/>
      <c r="C107" s="365"/>
      <c r="D107" s="311"/>
      <c r="E107" s="362"/>
      <c r="F107" s="362"/>
      <c r="G107" s="362"/>
      <c r="H107" s="336"/>
      <c r="I107" s="362"/>
      <c r="J107" s="362"/>
    </row>
    <row r="108" spans="1:10" s="320" customFormat="1" ht="18.75">
      <c r="A108" s="358"/>
      <c r="B108" s="365"/>
      <c r="C108" s="365"/>
      <c r="D108" s="311"/>
      <c r="E108" s="362"/>
      <c r="F108" s="362"/>
      <c r="G108" s="362"/>
      <c r="H108" s="336"/>
      <c r="I108" s="362"/>
      <c r="J108" s="362"/>
    </row>
    <row r="109" spans="1:10" s="320" customFormat="1" ht="18.75">
      <c r="A109" s="358"/>
      <c r="B109" s="365"/>
      <c r="C109" s="365"/>
      <c r="D109" s="311"/>
      <c r="E109" s="362"/>
      <c r="F109" s="362"/>
      <c r="G109" s="362"/>
      <c r="H109" s="336"/>
      <c r="I109" s="362"/>
      <c r="J109" s="362"/>
    </row>
    <row r="110" spans="1:10" s="320" customFormat="1" ht="18.75">
      <c r="A110" s="358"/>
      <c r="B110" s="365"/>
      <c r="C110" s="365"/>
      <c r="D110" s="311"/>
      <c r="E110" s="362"/>
      <c r="F110" s="362"/>
      <c r="G110" s="362"/>
      <c r="H110" s="336"/>
      <c r="I110" s="362"/>
      <c r="J110" s="362"/>
    </row>
    <row r="111" spans="1:10" s="320" customFormat="1" ht="18.75">
      <c r="A111" s="358"/>
      <c r="B111" s="365"/>
      <c r="C111" s="365"/>
      <c r="D111" s="311"/>
      <c r="E111" s="362"/>
      <c r="F111" s="362"/>
      <c r="G111" s="362"/>
      <c r="H111" s="336"/>
      <c r="I111" s="362"/>
      <c r="J111" s="362"/>
    </row>
    <row r="112" spans="1:10" s="320" customFormat="1" ht="18.75">
      <c r="A112" s="358"/>
      <c r="B112" s="365"/>
      <c r="C112" s="365"/>
      <c r="D112" s="311"/>
      <c r="E112" s="362"/>
      <c r="F112" s="362"/>
      <c r="G112" s="362"/>
      <c r="H112" s="336"/>
      <c r="I112" s="362"/>
      <c r="J112" s="362"/>
    </row>
    <row r="113" spans="1:10" s="320" customFormat="1" ht="18.75">
      <c r="A113" s="358"/>
      <c r="B113" s="365"/>
      <c r="C113" s="365"/>
      <c r="D113" s="311"/>
      <c r="E113" s="362"/>
      <c r="F113" s="362"/>
      <c r="G113" s="362"/>
      <c r="H113" s="336"/>
      <c r="I113" s="362"/>
      <c r="J113" s="362"/>
    </row>
    <row r="114" spans="1:10" s="320" customFormat="1" ht="18.75">
      <c r="A114" s="358"/>
      <c r="B114" s="365"/>
      <c r="C114" s="365"/>
      <c r="D114" s="311"/>
      <c r="E114" s="362"/>
      <c r="F114" s="362"/>
      <c r="G114" s="362"/>
      <c r="H114" s="336"/>
      <c r="I114" s="362"/>
      <c r="J114" s="362"/>
    </row>
    <row r="115" spans="1:10" s="320" customFormat="1" ht="18.75">
      <c r="A115" s="358"/>
      <c r="B115" s="365"/>
      <c r="C115" s="365"/>
      <c r="D115" s="311"/>
      <c r="E115" s="362"/>
      <c r="F115" s="362"/>
      <c r="G115" s="362"/>
      <c r="H115" s="336"/>
      <c r="I115" s="362"/>
      <c r="J115" s="362"/>
    </row>
    <row r="116" spans="1:10" s="320" customFormat="1" ht="18.75">
      <c r="A116" s="358"/>
      <c r="B116" s="365"/>
      <c r="C116" s="365"/>
      <c r="D116" s="311"/>
      <c r="E116" s="362"/>
      <c r="F116" s="362"/>
      <c r="G116" s="362"/>
      <c r="H116" s="336"/>
      <c r="I116" s="362"/>
      <c r="J116" s="362"/>
    </row>
    <row r="117" spans="1:10" s="320" customFormat="1" ht="18.75">
      <c r="A117" s="358"/>
      <c r="B117" s="365"/>
      <c r="C117" s="365"/>
      <c r="D117" s="311"/>
      <c r="E117" s="362"/>
      <c r="F117" s="362"/>
      <c r="G117" s="362"/>
      <c r="H117" s="336"/>
      <c r="I117" s="362"/>
      <c r="J117" s="362"/>
    </row>
    <row r="118" spans="1:10" s="320" customFormat="1" ht="18.75">
      <c r="A118" s="358"/>
      <c r="B118" s="365"/>
      <c r="C118" s="365"/>
      <c r="D118" s="311"/>
      <c r="E118" s="362"/>
      <c r="F118" s="362"/>
      <c r="G118" s="362"/>
      <c r="H118" s="336"/>
      <c r="I118" s="362"/>
      <c r="J118" s="362"/>
    </row>
    <row r="119" spans="1:10" s="320" customFormat="1" ht="18.75">
      <c r="A119" s="358"/>
      <c r="B119" s="365"/>
      <c r="C119" s="365"/>
      <c r="D119" s="311"/>
      <c r="E119" s="362"/>
      <c r="F119" s="362"/>
      <c r="G119" s="362"/>
      <c r="H119" s="336"/>
      <c r="I119" s="362"/>
      <c r="J119" s="362"/>
    </row>
    <row r="120" spans="1:10" s="320" customFormat="1" ht="18.75">
      <c r="A120" s="358"/>
      <c r="B120" s="365"/>
      <c r="C120" s="365"/>
      <c r="D120" s="311"/>
      <c r="E120" s="362"/>
      <c r="F120" s="362"/>
      <c r="G120" s="362"/>
      <c r="H120" s="336"/>
      <c r="I120" s="362"/>
      <c r="J120" s="362"/>
    </row>
    <row r="121" spans="1:10" s="320" customFormat="1" ht="18.75">
      <c r="A121" s="358"/>
      <c r="B121" s="365"/>
      <c r="C121" s="365"/>
      <c r="D121" s="311"/>
      <c r="E121" s="362"/>
      <c r="F121" s="362"/>
      <c r="G121" s="362"/>
      <c r="H121" s="336"/>
      <c r="I121" s="362"/>
      <c r="J121" s="362"/>
    </row>
    <row r="122" spans="1:10" s="320" customFormat="1" ht="18.75">
      <c r="A122" s="358"/>
      <c r="B122" s="365"/>
      <c r="C122" s="365"/>
      <c r="D122" s="311"/>
      <c r="E122" s="362"/>
      <c r="F122" s="362"/>
      <c r="G122" s="362"/>
      <c r="H122" s="336"/>
      <c r="I122" s="362"/>
      <c r="J122" s="362"/>
    </row>
    <row r="123" spans="1:10" s="320" customFormat="1" ht="18.75">
      <c r="A123" s="358"/>
      <c r="B123" s="365"/>
      <c r="C123" s="365"/>
      <c r="D123" s="311"/>
      <c r="E123" s="362"/>
      <c r="F123" s="362"/>
      <c r="G123" s="362"/>
      <c r="H123" s="336"/>
      <c r="I123" s="362"/>
      <c r="J123" s="362"/>
    </row>
    <row r="124" spans="1:10" s="320" customFormat="1" ht="18.75">
      <c r="A124" s="358"/>
      <c r="B124" s="365"/>
      <c r="C124" s="365"/>
      <c r="D124" s="311"/>
      <c r="E124" s="362"/>
      <c r="F124" s="362"/>
      <c r="G124" s="362"/>
      <c r="H124" s="336"/>
      <c r="I124" s="362"/>
      <c r="J124" s="362"/>
    </row>
    <row r="125" spans="1:10" s="320" customFormat="1" ht="18.75">
      <c r="A125" s="358"/>
      <c r="B125" s="365"/>
      <c r="C125" s="365"/>
      <c r="D125" s="311"/>
      <c r="E125" s="362"/>
      <c r="F125" s="362"/>
      <c r="G125" s="362"/>
      <c r="H125" s="336"/>
      <c r="I125" s="362"/>
      <c r="J125" s="362"/>
    </row>
    <row r="126" spans="1:10" s="320" customFormat="1" ht="18.75">
      <c r="A126" s="358"/>
      <c r="B126" s="365"/>
      <c r="C126" s="365"/>
      <c r="D126" s="311"/>
      <c r="E126" s="362"/>
      <c r="F126" s="362"/>
      <c r="G126" s="362"/>
      <c r="H126" s="336"/>
      <c r="I126" s="362"/>
      <c r="J126" s="362"/>
    </row>
    <row r="127" spans="1:10" s="320" customFormat="1" ht="18.75">
      <c r="A127" s="358"/>
      <c r="B127" s="365"/>
      <c r="C127" s="365"/>
      <c r="D127" s="311"/>
      <c r="E127" s="362"/>
      <c r="F127" s="362"/>
      <c r="G127" s="362"/>
      <c r="H127" s="336"/>
      <c r="I127" s="362"/>
      <c r="J127" s="362"/>
    </row>
    <row r="128" spans="1:10" s="320" customFormat="1" ht="18.75">
      <c r="A128" s="358"/>
      <c r="B128" s="365"/>
      <c r="C128" s="365"/>
      <c r="D128" s="311"/>
      <c r="E128" s="362"/>
      <c r="F128" s="362"/>
      <c r="G128" s="362"/>
      <c r="H128" s="336"/>
      <c r="I128" s="362"/>
      <c r="J128" s="362"/>
    </row>
    <row r="129" spans="1:10" s="320" customFormat="1" ht="18.75">
      <c r="A129" s="358"/>
      <c r="B129" s="365"/>
      <c r="C129" s="365"/>
      <c r="D129" s="311"/>
      <c r="E129" s="362"/>
      <c r="F129" s="362"/>
      <c r="G129" s="362"/>
      <c r="H129" s="336"/>
      <c r="I129" s="362"/>
      <c r="J129" s="362"/>
    </row>
    <row r="130" spans="1:10" s="320" customFormat="1" ht="18.75">
      <c r="A130" s="358"/>
      <c r="B130" s="365"/>
      <c r="C130" s="365"/>
      <c r="D130" s="311"/>
      <c r="E130" s="362"/>
      <c r="F130" s="362"/>
      <c r="G130" s="362"/>
      <c r="H130" s="336"/>
      <c r="I130" s="362"/>
      <c r="J130" s="362"/>
    </row>
    <row r="131" spans="1:10" s="320" customFormat="1" ht="18.75">
      <c r="A131" s="358"/>
      <c r="B131" s="365"/>
      <c r="C131" s="365"/>
      <c r="D131" s="311"/>
      <c r="E131" s="362"/>
      <c r="F131" s="362"/>
      <c r="G131" s="362"/>
      <c r="H131" s="336"/>
      <c r="I131" s="362"/>
      <c r="J131" s="362"/>
    </row>
    <row r="132" spans="1:10" s="320" customFormat="1" ht="18.75">
      <c r="A132" s="358"/>
      <c r="B132" s="365"/>
      <c r="C132" s="365"/>
      <c r="D132" s="311"/>
      <c r="E132" s="362"/>
      <c r="F132" s="362"/>
      <c r="G132" s="362"/>
      <c r="H132" s="336"/>
      <c r="I132" s="362"/>
      <c r="J132" s="362"/>
    </row>
    <row r="133" spans="1:10" s="320" customFormat="1" ht="18.75">
      <c r="A133" s="358"/>
      <c r="B133" s="365"/>
      <c r="C133" s="365"/>
      <c r="D133" s="311"/>
      <c r="E133" s="362"/>
      <c r="F133" s="362"/>
      <c r="G133" s="362"/>
      <c r="H133" s="336"/>
      <c r="I133" s="362"/>
      <c r="J133" s="362"/>
    </row>
    <row r="134" spans="2:10" ht="18.75">
      <c r="B134" s="366"/>
      <c r="C134" s="366"/>
      <c r="D134" s="367"/>
      <c r="E134" s="315"/>
      <c r="F134" s="315"/>
      <c r="G134" s="315"/>
      <c r="H134" s="368"/>
      <c r="I134" s="315"/>
      <c r="J134" s="315"/>
    </row>
    <row r="135" spans="2:10" ht="18.75">
      <c r="B135" s="366"/>
      <c r="C135" s="366"/>
      <c r="D135" s="367"/>
      <c r="E135" s="315"/>
      <c r="F135" s="315"/>
      <c r="G135" s="315"/>
      <c r="H135" s="368"/>
      <c r="I135" s="315"/>
      <c r="J135" s="315"/>
    </row>
    <row r="136" spans="2:10" ht="18.75">
      <c r="B136" s="366"/>
      <c r="C136" s="366"/>
      <c r="D136" s="367"/>
      <c r="E136" s="315"/>
      <c r="F136" s="315"/>
      <c r="G136" s="315"/>
      <c r="H136" s="368"/>
      <c r="I136" s="315"/>
      <c r="J136" s="315"/>
    </row>
    <row r="137" spans="2:10" ht="18.75">
      <c r="B137" s="366"/>
      <c r="C137" s="366"/>
      <c r="D137" s="367"/>
      <c r="E137" s="315"/>
      <c r="F137" s="315"/>
      <c r="G137" s="315"/>
      <c r="H137" s="368"/>
      <c r="I137" s="315"/>
      <c r="J137" s="315"/>
    </row>
    <row r="138" spans="2:10" ht="18.75">
      <c r="B138" s="366"/>
      <c r="C138" s="366"/>
      <c r="D138" s="367"/>
      <c r="E138" s="315"/>
      <c r="F138" s="315"/>
      <c r="G138" s="315"/>
      <c r="H138" s="368"/>
      <c r="I138" s="315"/>
      <c r="J138" s="315"/>
    </row>
    <row r="139" spans="2:10" ht="18.75">
      <c r="B139" s="366"/>
      <c r="C139" s="366"/>
      <c r="D139" s="367"/>
      <c r="E139" s="315"/>
      <c r="F139" s="315"/>
      <c r="G139" s="315"/>
      <c r="H139" s="368"/>
      <c r="I139" s="315"/>
      <c r="J139" s="315"/>
    </row>
    <row r="140" spans="2:10" ht="18.75">
      <c r="B140" s="366"/>
      <c r="C140" s="366"/>
      <c r="D140" s="367"/>
      <c r="E140" s="315"/>
      <c r="F140" s="315"/>
      <c r="G140" s="315"/>
      <c r="H140" s="368"/>
      <c r="I140" s="315"/>
      <c r="J140" s="315"/>
    </row>
    <row r="141" spans="2:10" ht="18.75">
      <c r="B141" s="366"/>
      <c r="C141" s="366"/>
      <c r="D141" s="367"/>
      <c r="E141" s="315"/>
      <c r="F141" s="315"/>
      <c r="G141" s="315"/>
      <c r="H141" s="368"/>
      <c r="I141" s="315"/>
      <c r="J141" s="315"/>
    </row>
    <row r="142" spans="2:10" ht="18.75">
      <c r="B142" s="366"/>
      <c r="C142" s="366"/>
      <c r="D142" s="367"/>
      <c r="E142" s="315"/>
      <c r="F142" s="315"/>
      <c r="G142" s="315"/>
      <c r="H142" s="368"/>
      <c r="I142" s="315"/>
      <c r="J142" s="315"/>
    </row>
    <row r="143" spans="2:10" ht="18.75">
      <c r="B143" s="366"/>
      <c r="C143" s="366"/>
      <c r="D143" s="367"/>
      <c r="E143" s="315"/>
      <c r="F143" s="315"/>
      <c r="G143" s="315"/>
      <c r="H143" s="368"/>
      <c r="I143" s="315"/>
      <c r="J143" s="315"/>
    </row>
    <row r="144" spans="2:10" ht="18.75">
      <c r="B144" s="366"/>
      <c r="C144" s="366"/>
      <c r="D144" s="367"/>
      <c r="E144" s="315"/>
      <c r="F144" s="315"/>
      <c r="G144" s="315"/>
      <c r="H144" s="368"/>
      <c r="I144" s="315"/>
      <c r="J144" s="315"/>
    </row>
    <row r="145" spans="2:10" ht="18.75">
      <c r="B145" s="366"/>
      <c r="C145" s="366"/>
      <c r="D145" s="367"/>
      <c r="E145" s="315"/>
      <c r="F145" s="315"/>
      <c r="G145" s="315"/>
      <c r="H145" s="368"/>
      <c r="I145" s="315"/>
      <c r="J145" s="315"/>
    </row>
    <row r="146" spans="2:10" ht="18.75">
      <c r="B146" s="366"/>
      <c r="C146" s="366"/>
      <c r="D146" s="367"/>
      <c r="E146" s="315"/>
      <c r="F146" s="315"/>
      <c r="G146" s="315"/>
      <c r="H146" s="368"/>
      <c r="I146" s="315"/>
      <c r="J146" s="315"/>
    </row>
    <row r="147" spans="2:10" ht="18.75">
      <c r="B147" s="366"/>
      <c r="C147" s="366"/>
      <c r="D147" s="367"/>
      <c r="E147" s="315"/>
      <c r="F147" s="315"/>
      <c r="G147" s="315"/>
      <c r="H147" s="368"/>
      <c r="I147" s="315"/>
      <c r="J147" s="315"/>
    </row>
    <row r="148" spans="2:10" ht="18.75">
      <c r="B148" s="366"/>
      <c r="C148" s="366"/>
      <c r="D148" s="367"/>
      <c r="E148" s="315"/>
      <c r="F148" s="315"/>
      <c r="G148" s="315"/>
      <c r="H148" s="368"/>
      <c r="I148" s="315"/>
      <c r="J148" s="315"/>
    </row>
    <row r="149" spans="2:10" ht="18.75">
      <c r="B149" s="366"/>
      <c r="C149" s="366"/>
      <c r="D149" s="367"/>
      <c r="E149" s="315"/>
      <c r="F149" s="315"/>
      <c r="G149" s="315"/>
      <c r="H149" s="368"/>
      <c r="I149" s="315"/>
      <c r="J149" s="315"/>
    </row>
    <row r="150" spans="2:10" ht="18.75">
      <c r="B150" s="366"/>
      <c r="C150" s="366"/>
      <c r="D150" s="367"/>
      <c r="E150" s="315"/>
      <c r="F150" s="315"/>
      <c r="G150" s="315"/>
      <c r="H150" s="368"/>
      <c r="I150" s="315"/>
      <c r="J150" s="315"/>
    </row>
    <row r="151" spans="2:10" ht="18.75">
      <c r="B151" s="366"/>
      <c r="C151" s="366"/>
      <c r="D151" s="367"/>
      <c r="E151" s="315"/>
      <c r="F151" s="315"/>
      <c r="G151" s="315"/>
      <c r="H151" s="368"/>
      <c r="I151" s="315"/>
      <c r="J151" s="315"/>
    </row>
    <row r="152" spans="2:10" ht="18.75">
      <c r="B152" s="366"/>
      <c r="C152" s="366"/>
      <c r="D152" s="367"/>
      <c r="E152" s="315"/>
      <c r="F152" s="315"/>
      <c r="G152" s="315"/>
      <c r="H152" s="368"/>
      <c r="I152" s="315"/>
      <c r="J152" s="315"/>
    </row>
    <row r="153" spans="2:10" ht="18.75">
      <c r="B153" s="366"/>
      <c r="C153" s="366"/>
      <c r="D153" s="367"/>
      <c r="E153" s="315"/>
      <c r="F153" s="315"/>
      <c r="G153" s="315"/>
      <c r="H153" s="368"/>
      <c r="I153" s="315"/>
      <c r="J153" s="315"/>
    </row>
    <row r="154" spans="2:10" ht="18.75">
      <c r="B154" s="366"/>
      <c r="C154" s="366"/>
      <c r="D154" s="367"/>
      <c r="E154" s="315"/>
      <c r="F154" s="315"/>
      <c r="G154" s="315"/>
      <c r="H154" s="368"/>
      <c r="I154" s="315"/>
      <c r="J154" s="315"/>
    </row>
    <row r="155" spans="2:10" ht="18.75">
      <c r="B155" s="366"/>
      <c r="C155" s="366"/>
      <c r="D155" s="367"/>
      <c r="E155" s="315"/>
      <c r="F155" s="315"/>
      <c r="G155" s="315"/>
      <c r="H155" s="368"/>
      <c r="I155" s="315"/>
      <c r="J155" s="315"/>
    </row>
    <row r="156" spans="2:10" ht="18.75">
      <c r="B156" s="366"/>
      <c r="C156" s="366"/>
      <c r="D156" s="367"/>
      <c r="E156" s="315"/>
      <c r="F156" s="315"/>
      <c r="G156" s="315"/>
      <c r="H156" s="368"/>
      <c r="I156" s="315"/>
      <c r="J156" s="315"/>
    </row>
    <row r="157" spans="2:10" ht="18.75">
      <c r="B157" s="366"/>
      <c r="C157" s="366"/>
      <c r="D157" s="367"/>
      <c r="E157" s="315"/>
      <c r="F157" s="315"/>
      <c r="G157" s="315"/>
      <c r="H157" s="368"/>
      <c r="I157" s="315"/>
      <c r="J157" s="315"/>
    </row>
    <row r="158" spans="2:10" ht="18.75">
      <c r="B158" s="366"/>
      <c r="C158" s="366"/>
      <c r="D158" s="367"/>
      <c r="E158" s="315"/>
      <c r="F158" s="315"/>
      <c r="G158" s="315"/>
      <c r="H158" s="368"/>
      <c r="I158" s="315"/>
      <c r="J158" s="315"/>
    </row>
    <row r="159" spans="2:10" ht="18.75">
      <c r="B159" s="366"/>
      <c r="C159" s="366"/>
      <c r="D159" s="367"/>
      <c r="E159" s="315"/>
      <c r="F159" s="315"/>
      <c r="G159" s="315"/>
      <c r="H159" s="368"/>
      <c r="I159" s="315"/>
      <c r="J159" s="315"/>
    </row>
    <row r="160" spans="2:10" ht="18.75">
      <c r="B160" s="366"/>
      <c r="C160" s="366"/>
      <c r="D160" s="367"/>
      <c r="E160" s="315"/>
      <c r="F160" s="315"/>
      <c r="G160" s="315"/>
      <c r="H160" s="368"/>
      <c r="I160" s="315"/>
      <c r="J160" s="315"/>
    </row>
    <row r="161" spans="2:10" ht="18.75">
      <c r="B161" s="366"/>
      <c r="C161" s="366"/>
      <c r="D161" s="367"/>
      <c r="E161" s="315"/>
      <c r="F161" s="315"/>
      <c r="G161" s="315"/>
      <c r="H161" s="368"/>
      <c r="I161" s="315"/>
      <c r="J161" s="315"/>
    </row>
    <row r="162" spans="2:10" ht="18.75">
      <c r="B162" s="366"/>
      <c r="C162" s="366"/>
      <c r="D162" s="367"/>
      <c r="E162" s="315"/>
      <c r="F162" s="315"/>
      <c r="G162" s="315"/>
      <c r="H162" s="368"/>
      <c r="I162" s="315"/>
      <c r="J162" s="315"/>
    </row>
    <row r="163" spans="2:10" ht="18.75">
      <c r="B163" s="366"/>
      <c r="C163" s="366"/>
      <c r="D163" s="367"/>
      <c r="E163" s="315"/>
      <c r="F163" s="315"/>
      <c r="G163" s="315"/>
      <c r="H163" s="368"/>
      <c r="I163" s="315"/>
      <c r="J163" s="315"/>
    </row>
    <row r="164" spans="2:10" ht="18.75">
      <c r="B164" s="366"/>
      <c r="C164" s="366"/>
      <c r="D164" s="367"/>
      <c r="E164" s="315"/>
      <c r="F164" s="315"/>
      <c r="G164" s="315"/>
      <c r="H164" s="368"/>
      <c r="I164" s="315"/>
      <c r="J164" s="315"/>
    </row>
    <row r="165" spans="2:10" ht="18.75">
      <c r="B165" s="366"/>
      <c r="C165" s="366"/>
      <c r="D165" s="367"/>
      <c r="E165" s="315"/>
      <c r="F165" s="315"/>
      <c r="G165" s="315"/>
      <c r="H165" s="368"/>
      <c r="I165" s="315"/>
      <c r="J165" s="315"/>
    </row>
    <row r="166" spans="2:10" ht="18.75">
      <c r="B166" s="366"/>
      <c r="C166" s="366"/>
      <c r="D166" s="367"/>
      <c r="E166" s="315"/>
      <c r="F166" s="315"/>
      <c r="G166" s="315"/>
      <c r="H166" s="368"/>
      <c r="I166" s="315"/>
      <c r="J166" s="315"/>
    </row>
    <row r="167" spans="2:10" ht="18.75">
      <c r="B167" s="366"/>
      <c r="C167" s="366"/>
      <c r="D167" s="367"/>
      <c r="E167" s="315"/>
      <c r="F167" s="315"/>
      <c r="G167" s="315"/>
      <c r="H167" s="368"/>
      <c r="I167" s="315"/>
      <c r="J167" s="315"/>
    </row>
    <row r="168" spans="2:10" ht="18.75">
      <c r="B168" s="366"/>
      <c r="C168" s="366"/>
      <c r="D168" s="367"/>
      <c r="E168" s="315"/>
      <c r="F168" s="315"/>
      <c r="G168" s="315"/>
      <c r="H168" s="368"/>
      <c r="I168" s="315"/>
      <c r="J168" s="315"/>
    </row>
    <row r="169" spans="2:10" ht="18.75">
      <c r="B169" s="366"/>
      <c r="C169" s="366"/>
      <c r="D169" s="367"/>
      <c r="E169" s="315"/>
      <c r="F169" s="315"/>
      <c r="G169" s="315"/>
      <c r="H169" s="368"/>
      <c r="I169" s="315"/>
      <c r="J169" s="315"/>
    </row>
    <row r="170" spans="2:10" ht="18.75">
      <c r="B170" s="366"/>
      <c r="C170" s="366"/>
      <c r="D170" s="367"/>
      <c r="E170" s="315"/>
      <c r="F170" s="315"/>
      <c r="G170" s="315"/>
      <c r="H170" s="368"/>
      <c r="I170" s="315"/>
      <c r="J170" s="315"/>
    </row>
    <row r="171" spans="2:10" ht="18.75">
      <c r="B171" s="366"/>
      <c r="C171" s="366"/>
      <c r="D171" s="367"/>
      <c r="E171" s="315"/>
      <c r="F171" s="315"/>
      <c r="G171" s="315"/>
      <c r="H171" s="368"/>
      <c r="I171" s="315"/>
      <c r="J171" s="315"/>
    </row>
    <row r="172" spans="2:10" ht="18.75">
      <c r="B172" s="366"/>
      <c r="C172" s="366"/>
      <c r="D172" s="367"/>
      <c r="E172" s="315"/>
      <c r="F172" s="315"/>
      <c r="G172" s="315"/>
      <c r="H172" s="368"/>
      <c r="I172" s="315"/>
      <c r="J172" s="315"/>
    </row>
    <row r="173" spans="2:10" ht="18.75">
      <c r="B173" s="366"/>
      <c r="C173" s="366"/>
      <c r="D173" s="367"/>
      <c r="E173" s="315"/>
      <c r="F173" s="315"/>
      <c r="G173" s="315"/>
      <c r="H173" s="368"/>
      <c r="I173" s="315"/>
      <c r="J173" s="315"/>
    </row>
    <row r="174" spans="2:10" ht="18.75">
      <c r="B174" s="366"/>
      <c r="C174" s="366"/>
      <c r="D174" s="367"/>
      <c r="E174" s="315"/>
      <c r="F174" s="315"/>
      <c r="G174" s="315"/>
      <c r="H174" s="368"/>
      <c r="I174" s="315"/>
      <c r="J174" s="315"/>
    </row>
    <row r="175" spans="2:10" ht="18.75">
      <c r="B175" s="366"/>
      <c r="C175" s="366"/>
      <c r="D175" s="367"/>
      <c r="E175" s="315"/>
      <c r="F175" s="315"/>
      <c r="G175" s="315"/>
      <c r="H175" s="368"/>
      <c r="I175" s="315"/>
      <c r="J175" s="315"/>
    </row>
    <row r="176" spans="2:10" ht="18.75">
      <c r="B176" s="366"/>
      <c r="C176" s="366"/>
      <c r="D176" s="367"/>
      <c r="E176" s="315"/>
      <c r="F176" s="315"/>
      <c r="G176" s="315"/>
      <c r="H176" s="368"/>
      <c r="I176" s="315"/>
      <c r="J176" s="315"/>
    </row>
    <row r="177" spans="2:10" ht="18.75">
      <c r="B177" s="366"/>
      <c r="C177" s="366"/>
      <c r="D177" s="367"/>
      <c r="E177" s="315"/>
      <c r="F177" s="315"/>
      <c r="G177" s="315"/>
      <c r="H177" s="368"/>
      <c r="I177" s="315"/>
      <c r="J177" s="315"/>
    </row>
    <row r="178" spans="2:10" ht="18.75">
      <c r="B178" s="366"/>
      <c r="C178" s="366"/>
      <c r="D178" s="367"/>
      <c r="E178" s="315"/>
      <c r="F178" s="315"/>
      <c r="G178" s="315"/>
      <c r="H178" s="368"/>
      <c r="I178" s="315"/>
      <c r="J178" s="315"/>
    </row>
    <row r="179" spans="2:10" ht="18.75">
      <c r="B179" s="366"/>
      <c r="C179" s="366"/>
      <c r="D179" s="367"/>
      <c r="E179" s="315"/>
      <c r="F179" s="315"/>
      <c r="G179" s="315"/>
      <c r="H179" s="368"/>
      <c r="I179" s="315"/>
      <c r="J179" s="315"/>
    </row>
    <row r="180" spans="2:10" ht="18.75">
      <c r="B180" s="366"/>
      <c r="C180" s="366"/>
      <c r="D180" s="367"/>
      <c r="E180" s="315"/>
      <c r="F180" s="315"/>
      <c r="G180" s="315"/>
      <c r="H180" s="368"/>
      <c r="I180" s="315"/>
      <c r="J180" s="315"/>
    </row>
    <row r="181" spans="2:10" ht="18.75">
      <c r="B181" s="366"/>
      <c r="C181" s="366"/>
      <c r="D181" s="367"/>
      <c r="E181" s="315"/>
      <c r="F181" s="315"/>
      <c r="G181" s="315"/>
      <c r="H181" s="368"/>
      <c r="I181" s="315"/>
      <c r="J181" s="315"/>
    </row>
    <row r="182" spans="2:10" ht="18.75">
      <c r="B182" s="366"/>
      <c r="C182" s="366"/>
      <c r="D182" s="367"/>
      <c r="E182" s="315"/>
      <c r="F182" s="315"/>
      <c r="G182" s="315"/>
      <c r="H182" s="368"/>
      <c r="I182" s="315"/>
      <c r="J182" s="315"/>
    </row>
    <row r="183" spans="2:10" ht="18.75">
      <c r="B183" s="366"/>
      <c r="C183" s="366"/>
      <c r="D183" s="367"/>
      <c r="E183" s="315"/>
      <c r="F183" s="315"/>
      <c r="G183" s="315"/>
      <c r="H183" s="368"/>
      <c r="I183" s="315"/>
      <c r="J183" s="315"/>
    </row>
    <row r="184" spans="2:10" ht="18.75">
      <c r="B184" s="366"/>
      <c r="C184" s="366"/>
      <c r="D184" s="367"/>
      <c r="E184" s="315"/>
      <c r="F184" s="315"/>
      <c r="G184" s="315"/>
      <c r="H184" s="368"/>
      <c r="I184" s="315"/>
      <c r="J184" s="315"/>
    </row>
    <row r="185" spans="2:10" ht="18.75">
      <c r="B185" s="366"/>
      <c r="C185" s="366"/>
      <c r="D185" s="367"/>
      <c r="E185" s="315"/>
      <c r="F185" s="315"/>
      <c r="G185" s="315"/>
      <c r="H185" s="368"/>
      <c r="I185" s="315"/>
      <c r="J185" s="315"/>
    </row>
    <row r="186" spans="2:10" ht="18.75">
      <c r="B186" s="366"/>
      <c r="C186" s="366"/>
      <c r="D186" s="367"/>
      <c r="E186" s="315"/>
      <c r="F186" s="315"/>
      <c r="G186" s="315"/>
      <c r="H186" s="368"/>
      <c r="I186" s="315"/>
      <c r="J186" s="315"/>
    </row>
    <row r="187" spans="2:10" ht="18.75">
      <c r="B187" s="366"/>
      <c r="C187" s="366"/>
      <c r="D187" s="367"/>
      <c r="E187" s="315"/>
      <c r="F187" s="315"/>
      <c r="G187" s="315"/>
      <c r="H187" s="368"/>
      <c r="I187" s="315"/>
      <c r="J187" s="315"/>
    </row>
    <row r="188" spans="2:10" ht="18.75">
      <c r="B188" s="366"/>
      <c r="C188" s="366"/>
      <c r="D188" s="367"/>
      <c r="E188" s="315"/>
      <c r="F188" s="315"/>
      <c r="G188" s="315"/>
      <c r="H188" s="368"/>
      <c r="I188" s="315"/>
      <c r="J188" s="315"/>
    </row>
    <row r="189" spans="2:10" ht="18.75">
      <c r="B189" s="366"/>
      <c r="C189" s="366"/>
      <c r="D189" s="367"/>
      <c r="E189" s="315"/>
      <c r="F189" s="315"/>
      <c r="G189" s="315"/>
      <c r="H189" s="368"/>
      <c r="I189" s="315"/>
      <c r="J189" s="315"/>
    </row>
    <row r="190" spans="2:10" ht="18.75">
      <c r="B190" s="366"/>
      <c r="C190" s="366"/>
      <c r="D190" s="367"/>
      <c r="E190" s="315"/>
      <c r="F190" s="315"/>
      <c r="G190" s="315"/>
      <c r="H190" s="368"/>
      <c r="I190" s="315"/>
      <c r="J190" s="315"/>
    </row>
    <row r="191" spans="2:10" ht="18.75">
      <c r="B191" s="366"/>
      <c r="C191" s="366"/>
      <c r="D191" s="367"/>
      <c r="E191" s="315"/>
      <c r="F191" s="315"/>
      <c r="G191" s="315"/>
      <c r="H191" s="368"/>
      <c r="I191" s="315"/>
      <c r="J191" s="315"/>
    </row>
    <row r="192" spans="2:10" ht="18.75">
      <c r="B192" s="366"/>
      <c r="C192" s="366"/>
      <c r="D192" s="367"/>
      <c r="E192" s="315"/>
      <c r="F192" s="315"/>
      <c r="G192" s="315"/>
      <c r="H192" s="368"/>
      <c r="I192" s="315"/>
      <c r="J192" s="315"/>
    </row>
    <row r="193" spans="2:10" ht="18.75">
      <c r="B193" s="366"/>
      <c r="C193" s="366"/>
      <c r="D193" s="367"/>
      <c r="E193" s="315"/>
      <c r="F193" s="315"/>
      <c r="G193" s="315"/>
      <c r="H193" s="368"/>
      <c r="I193" s="315"/>
      <c r="J193" s="315"/>
    </row>
    <row r="194" spans="2:10" ht="18.75">
      <c r="B194" s="366"/>
      <c r="C194" s="366"/>
      <c r="D194" s="367"/>
      <c r="E194" s="315"/>
      <c r="F194" s="315"/>
      <c r="G194" s="315"/>
      <c r="H194" s="368"/>
      <c r="I194" s="315"/>
      <c r="J194" s="315"/>
    </row>
  </sheetData>
  <sheetProtection/>
  <mergeCells count="19">
    <mergeCell ref="B7:J7"/>
    <mergeCell ref="A8:B8"/>
    <mergeCell ref="A9:B9"/>
    <mergeCell ref="G1:J1"/>
    <mergeCell ref="G2:J2"/>
    <mergeCell ref="G3:J3"/>
    <mergeCell ref="G4:J4"/>
    <mergeCell ref="F5:J5"/>
    <mergeCell ref="H6:J6"/>
    <mergeCell ref="I11:J11"/>
    <mergeCell ref="B99:J99"/>
    <mergeCell ref="A11:A12"/>
    <mergeCell ref="B11:B12"/>
    <mergeCell ref="C11:C12"/>
    <mergeCell ref="D11:D12"/>
    <mergeCell ref="E11:E12"/>
    <mergeCell ref="H11:H12"/>
    <mergeCell ref="F11:F12"/>
    <mergeCell ref="G11:G12"/>
  </mergeCells>
  <printOptions/>
  <pageMargins left="0.6299212598425197" right="0.3937007874015748" top="0.7480314960629921" bottom="0.4330708661417323" header="0.11811023622047245" footer="0"/>
  <pageSetup fitToHeight="1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Inna</cp:lastModifiedBy>
  <cp:lastPrinted>2021-12-09T08:21:42Z</cp:lastPrinted>
  <dcterms:created xsi:type="dcterms:W3CDTF">2010-12-30T07:19:15Z</dcterms:created>
  <dcterms:modified xsi:type="dcterms:W3CDTF">2021-12-09T08:53:53Z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