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віт півріччя 2020\"/>
    </mc:Choice>
  </mc:AlternateContent>
  <bookViews>
    <workbookView xWindow="-15" yWindow="405" windowWidth="10920" windowHeight="9735" activeTab="1"/>
  </bookViews>
  <sheets>
    <sheet name="Доходи" sheetId="8" r:id="rId1"/>
    <sheet name="Видатки" sheetId="9" r:id="rId2"/>
  </sheets>
  <definedNames>
    <definedName name="_xlnm.Print_Titles" localSheetId="0">Доходи!$A:$C,Доходи!$5:$6</definedName>
  </definedNames>
  <calcPr calcId="152511"/>
</workbook>
</file>

<file path=xl/calcChain.xml><?xml version="1.0" encoding="utf-8"?>
<calcChain xmlns="http://schemas.openxmlformats.org/spreadsheetml/2006/main">
  <c r="F13" i="9" l="1"/>
  <c r="F10" i="9"/>
  <c r="F12" i="9"/>
  <c r="E207" i="9" l="1"/>
  <c r="F207" i="9"/>
  <c r="D207" i="9"/>
  <c r="I211" i="9"/>
  <c r="H211" i="9"/>
  <c r="G211" i="9"/>
  <c r="E193" i="9"/>
  <c r="D193" i="9"/>
  <c r="E8" i="9" l="1"/>
  <c r="D8" i="9"/>
  <c r="G42" i="9"/>
  <c r="H42" i="9"/>
  <c r="I42" i="9"/>
  <c r="E38" i="9"/>
  <c r="F38" i="9"/>
  <c r="H38" i="9" s="1"/>
  <c r="D38" i="9"/>
  <c r="I38" i="9" s="1"/>
  <c r="G40" i="9"/>
  <c r="H40" i="9"/>
  <c r="I40" i="9"/>
  <c r="G39" i="9"/>
  <c r="H39" i="9"/>
  <c r="I39" i="9"/>
  <c r="F14" i="9"/>
  <c r="E14" i="9"/>
  <c r="D14" i="9"/>
  <c r="E13" i="9"/>
  <c r="D13" i="9"/>
  <c r="E12" i="9"/>
  <c r="D12" i="9"/>
  <c r="F11" i="9"/>
  <c r="E11" i="9"/>
  <c r="D11" i="9"/>
  <c r="E10" i="9"/>
  <c r="D10" i="9"/>
  <c r="D9" i="9" s="1"/>
  <c r="G38" i="9" l="1"/>
  <c r="G215" i="9"/>
  <c r="G195" i="9"/>
  <c r="H195" i="9"/>
  <c r="I195" i="9"/>
  <c r="F191" i="9"/>
  <c r="F190" i="9" s="1"/>
  <c r="E191" i="9"/>
  <c r="E190" i="9" s="1"/>
  <c r="D191" i="9"/>
  <c r="D190" i="9" s="1"/>
  <c r="I194" i="9"/>
  <c r="H194" i="9"/>
  <c r="G194" i="9"/>
  <c r="I193" i="9"/>
  <c r="H193" i="9"/>
  <c r="G193" i="9"/>
  <c r="E101" i="9"/>
  <c r="F101" i="9"/>
  <c r="D101" i="9"/>
  <c r="G105" i="9"/>
  <c r="H105" i="9"/>
  <c r="I105" i="9"/>
  <c r="I101" i="9" l="1"/>
  <c r="G101" i="9"/>
  <c r="H101" i="9"/>
  <c r="I47" i="8"/>
  <c r="H47" i="8"/>
  <c r="I221" i="9" l="1"/>
  <c r="H221" i="9"/>
  <c r="G221" i="9"/>
  <c r="I220" i="9"/>
  <c r="H220" i="9"/>
  <c r="G220" i="9"/>
  <c r="I219" i="9"/>
  <c r="H219" i="9"/>
  <c r="G219" i="9"/>
  <c r="I218" i="9"/>
  <c r="H218" i="9"/>
  <c r="G218" i="9"/>
  <c r="I217" i="9"/>
  <c r="H217" i="9"/>
  <c r="G217" i="9"/>
  <c r="I216" i="9"/>
  <c r="H216" i="9"/>
  <c r="G216" i="9"/>
  <c r="I215" i="9"/>
  <c r="H215" i="9"/>
  <c r="I214" i="9"/>
  <c r="H214" i="9"/>
  <c r="G214" i="9"/>
  <c r="F213" i="9"/>
  <c r="E213" i="9"/>
  <c r="D213" i="9"/>
  <c r="I213" i="9" s="1"/>
  <c r="I212" i="9"/>
  <c r="H212" i="9"/>
  <c r="G212" i="9"/>
  <c r="I210" i="9"/>
  <c r="H210" i="9"/>
  <c r="G210" i="9"/>
  <c r="I209" i="9"/>
  <c r="H209" i="9"/>
  <c r="G209" i="9"/>
  <c r="I208" i="9"/>
  <c r="H208" i="9"/>
  <c r="G208" i="9"/>
  <c r="I207" i="9"/>
  <c r="I206" i="9"/>
  <c r="H206" i="9"/>
  <c r="G206" i="9"/>
  <c r="I205" i="9"/>
  <c r="H205" i="9"/>
  <c r="G205" i="9"/>
  <c r="I204" i="9"/>
  <c r="H204" i="9"/>
  <c r="G204" i="9"/>
  <c r="I203" i="9"/>
  <c r="H203" i="9"/>
  <c r="G203" i="9"/>
  <c r="I202" i="9"/>
  <c r="H202" i="9"/>
  <c r="G202" i="9"/>
  <c r="I201" i="9"/>
  <c r="H201" i="9"/>
  <c r="G201" i="9"/>
  <c r="I200" i="9"/>
  <c r="H200" i="9"/>
  <c r="G200" i="9"/>
  <c r="I199" i="9"/>
  <c r="H199" i="9"/>
  <c r="G199" i="9"/>
  <c r="I198" i="9"/>
  <c r="H198" i="9"/>
  <c r="G198" i="9"/>
  <c r="I197" i="9"/>
  <c r="H197" i="9"/>
  <c r="G197" i="9"/>
  <c r="I192" i="9"/>
  <c r="H192" i="9"/>
  <c r="G192" i="9"/>
  <c r="I191" i="9"/>
  <c r="I187" i="9"/>
  <c r="H187" i="9"/>
  <c r="G187" i="9"/>
  <c r="I186" i="9"/>
  <c r="H186" i="9"/>
  <c r="G186" i="9"/>
  <c r="I185" i="9"/>
  <c r="H185" i="9"/>
  <c r="G185" i="9"/>
  <c r="I184" i="9"/>
  <c r="H184" i="9"/>
  <c r="G184" i="9"/>
  <c r="I183" i="9"/>
  <c r="H183" i="9"/>
  <c r="G183" i="9"/>
  <c r="I182" i="9"/>
  <c r="H182" i="9"/>
  <c r="G182" i="9"/>
  <c r="I181" i="9"/>
  <c r="H181" i="9"/>
  <c r="G181" i="9"/>
  <c r="I180" i="9"/>
  <c r="H180" i="9"/>
  <c r="G180" i="9"/>
  <c r="I179" i="9"/>
  <c r="H179" i="9"/>
  <c r="G179" i="9"/>
  <c r="I178" i="9"/>
  <c r="H178" i="9"/>
  <c r="G178" i="9"/>
  <c r="I177" i="9"/>
  <c r="H177" i="9"/>
  <c r="G177" i="9"/>
  <c r="I176" i="9"/>
  <c r="H176" i="9"/>
  <c r="G176" i="9"/>
  <c r="I175" i="9"/>
  <c r="H175" i="9"/>
  <c r="G175" i="9"/>
  <c r="F174" i="9"/>
  <c r="E174" i="9"/>
  <c r="D174" i="9"/>
  <c r="I174" i="9" s="1"/>
  <c r="I173" i="9"/>
  <c r="H173" i="9"/>
  <c r="G173" i="9"/>
  <c r="I172" i="9"/>
  <c r="H172" i="9"/>
  <c r="G172" i="9"/>
  <c r="I171" i="9"/>
  <c r="H171" i="9"/>
  <c r="G171" i="9"/>
  <c r="I170" i="9"/>
  <c r="H170" i="9"/>
  <c r="G170" i="9"/>
  <c r="I169" i="9"/>
  <c r="H169" i="9"/>
  <c r="G169" i="9"/>
  <c r="F168" i="9"/>
  <c r="E168" i="9"/>
  <c r="D168" i="9"/>
  <c r="I168" i="9" s="1"/>
  <c r="I167" i="9"/>
  <c r="H167" i="9"/>
  <c r="G167" i="9"/>
  <c r="I166" i="9"/>
  <c r="H166" i="9"/>
  <c r="G166" i="9"/>
  <c r="I165" i="9"/>
  <c r="H165" i="9"/>
  <c r="G165" i="9"/>
  <c r="I164" i="9"/>
  <c r="H164" i="9"/>
  <c r="G164" i="9"/>
  <c r="I163" i="9"/>
  <c r="H163" i="9"/>
  <c r="G163" i="9"/>
  <c r="I162" i="9"/>
  <c r="H162" i="9"/>
  <c r="G162" i="9"/>
  <c r="I161" i="9"/>
  <c r="H161" i="9"/>
  <c r="G161" i="9"/>
  <c r="F160" i="9"/>
  <c r="E160" i="9"/>
  <c r="D160" i="9"/>
  <c r="I160" i="9" s="1"/>
  <c r="I159" i="9"/>
  <c r="H159" i="9"/>
  <c r="G159" i="9"/>
  <c r="I158" i="9"/>
  <c r="H158" i="9"/>
  <c r="G158" i="9"/>
  <c r="I157" i="9"/>
  <c r="H157" i="9"/>
  <c r="G157" i="9"/>
  <c r="I156" i="9"/>
  <c r="H156" i="9"/>
  <c r="G156" i="9"/>
  <c r="I155" i="9"/>
  <c r="H155" i="9"/>
  <c r="G155" i="9"/>
  <c r="I154" i="9"/>
  <c r="H154" i="9"/>
  <c r="G154" i="9"/>
  <c r="I153" i="9"/>
  <c r="H153" i="9"/>
  <c r="G153" i="9"/>
  <c r="I152" i="9"/>
  <c r="H152" i="9"/>
  <c r="G152" i="9"/>
  <c r="I151" i="9"/>
  <c r="H151" i="9"/>
  <c r="G151" i="9"/>
  <c r="I150" i="9"/>
  <c r="H150" i="9"/>
  <c r="G150" i="9"/>
  <c r="I149" i="9"/>
  <c r="H149" i="9"/>
  <c r="G149" i="9"/>
  <c r="F148" i="9"/>
  <c r="E148" i="9"/>
  <c r="D148" i="9"/>
  <c r="I148" i="9" s="1"/>
  <c r="I147" i="9"/>
  <c r="H147" i="9"/>
  <c r="G147" i="9"/>
  <c r="I146" i="9"/>
  <c r="H146" i="9"/>
  <c r="G146" i="9"/>
  <c r="I145" i="9"/>
  <c r="H145" i="9"/>
  <c r="G145" i="9"/>
  <c r="I144" i="9"/>
  <c r="H144" i="9"/>
  <c r="G144" i="9"/>
  <c r="I143" i="9"/>
  <c r="H143" i="9"/>
  <c r="G143" i="9"/>
  <c r="I142" i="9"/>
  <c r="H142" i="9"/>
  <c r="G142" i="9"/>
  <c r="I141" i="9"/>
  <c r="H141" i="9"/>
  <c r="G141" i="9"/>
  <c r="I140" i="9"/>
  <c r="H140" i="9"/>
  <c r="G140" i="9"/>
  <c r="I139" i="9"/>
  <c r="H139" i="9"/>
  <c r="G139" i="9"/>
  <c r="F138" i="9"/>
  <c r="E138" i="9"/>
  <c r="D138" i="9"/>
  <c r="I138" i="9" s="1"/>
  <c r="I137" i="9"/>
  <c r="H137" i="9"/>
  <c r="G137" i="9"/>
  <c r="I136" i="9"/>
  <c r="H136" i="9"/>
  <c r="G136" i="9"/>
  <c r="I135" i="9"/>
  <c r="H135" i="9"/>
  <c r="G135" i="9"/>
  <c r="I134" i="9"/>
  <c r="H134" i="9"/>
  <c r="G134" i="9"/>
  <c r="I133" i="9"/>
  <c r="H133" i="9"/>
  <c r="G133" i="9"/>
  <c r="I132" i="9"/>
  <c r="H132" i="9"/>
  <c r="G132" i="9"/>
  <c r="I131" i="9"/>
  <c r="H131" i="9"/>
  <c r="G131" i="9"/>
  <c r="I130" i="9"/>
  <c r="H130" i="9"/>
  <c r="G130" i="9"/>
  <c r="I129" i="9"/>
  <c r="H129" i="9"/>
  <c r="G129" i="9"/>
  <c r="I128" i="9"/>
  <c r="H128" i="9"/>
  <c r="G128" i="9"/>
  <c r="F127" i="9"/>
  <c r="E127" i="9"/>
  <c r="D127" i="9"/>
  <c r="I127" i="9" s="1"/>
  <c r="I126" i="9"/>
  <c r="H126" i="9"/>
  <c r="I125" i="9"/>
  <c r="H125" i="9"/>
  <c r="G125" i="9"/>
  <c r="I124" i="9"/>
  <c r="H124" i="9"/>
  <c r="G124" i="9"/>
  <c r="I123" i="9"/>
  <c r="H123" i="9"/>
  <c r="G123" i="9"/>
  <c r="I122" i="9"/>
  <c r="H122" i="9"/>
  <c r="G122" i="9"/>
  <c r="I121" i="9"/>
  <c r="H121" i="9"/>
  <c r="G121" i="9"/>
  <c r="I120" i="9"/>
  <c r="H120" i="9"/>
  <c r="G120" i="9"/>
  <c r="I119" i="9"/>
  <c r="H119" i="9"/>
  <c r="G119" i="9"/>
  <c r="I118" i="9"/>
  <c r="H118" i="9"/>
  <c r="G118" i="9"/>
  <c r="I117" i="9"/>
  <c r="H117" i="9"/>
  <c r="G117" i="9"/>
  <c r="I116" i="9"/>
  <c r="H116" i="9"/>
  <c r="G116" i="9"/>
  <c r="I115" i="9"/>
  <c r="H115" i="9"/>
  <c r="G115" i="9"/>
  <c r="F114" i="9"/>
  <c r="E114" i="9"/>
  <c r="D114" i="9"/>
  <c r="I114" i="9" s="1"/>
  <c r="I112" i="9"/>
  <c r="H112" i="9"/>
  <c r="G112" i="9"/>
  <c r="I111" i="9"/>
  <c r="H111" i="9"/>
  <c r="G111" i="9"/>
  <c r="I110" i="9"/>
  <c r="H110" i="9"/>
  <c r="G110" i="9"/>
  <c r="I109" i="9"/>
  <c r="H109" i="9"/>
  <c r="G109" i="9"/>
  <c r="F108" i="9"/>
  <c r="E108" i="9"/>
  <c r="D108" i="9"/>
  <c r="I108" i="9" s="1"/>
  <c r="I107" i="9"/>
  <c r="H107" i="9"/>
  <c r="G107" i="9"/>
  <c r="I106" i="9"/>
  <c r="H106" i="9"/>
  <c r="G106" i="9"/>
  <c r="I104" i="9"/>
  <c r="H104" i="9"/>
  <c r="G104" i="9"/>
  <c r="I103" i="9"/>
  <c r="H103" i="9"/>
  <c r="G103" i="9"/>
  <c r="I102" i="9"/>
  <c r="H102" i="9"/>
  <c r="G102" i="9"/>
  <c r="I100" i="9"/>
  <c r="H100" i="9"/>
  <c r="G100" i="9"/>
  <c r="I99" i="9"/>
  <c r="H99" i="9"/>
  <c r="G99" i="9"/>
  <c r="I98" i="9"/>
  <c r="H98" i="9"/>
  <c r="G98" i="9"/>
  <c r="I97" i="9"/>
  <c r="H97" i="9"/>
  <c r="G97" i="9"/>
  <c r="I96" i="9"/>
  <c r="H96" i="9"/>
  <c r="G96" i="9"/>
  <c r="I95" i="9"/>
  <c r="H95" i="9"/>
  <c r="G95" i="9"/>
  <c r="I94" i="9"/>
  <c r="H94" i="9"/>
  <c r="G94" i="9"/>
  <c r="F93" i="9"/>
  <c r="E93" i="9"/>
  <c r="D93" i="9"/>
  <c r="I93" i="9" s="1"/>
  <c r="I92" i="9"/>
  <c r="H92" i="9"/>
  <c r="G92" i="9"/>
  <c r="I91" i="9"/>
  <c r="H91" i="9"/>
  <c r="G91" i="9"/>
  <c r="I90" i="9"/>
  <c r="H90" i="9"/>
  <c r="G90" i="9"/>
  <c r="I89" i="9"/>
  <c r="H89" i="9"/>
  <c r="G89" i="9"/>
  <c r="I88" i="9"/>
  <c r="H88" i="9"/>
  <c r="G88" i="9"/>
  <c r="I87" i="9"/>
  <c r="H87" i="9"/>
  <c r="G87" i="9"/>
  <c r="F86" i="9"/>
  <c r="E86" i="9"/>
  <c r="D86" i="9"/>
  <c r="I86" i="9" s="1"/>
  <c r="I85" i="9"/>
  <c r="H85" i="9"/>
  <c r="G85" i="9"/>
  <c r="I84" i="9"/>
  <c r="H84" i="9"/>
  <c r="G84" i="9"/>
  <c r="I83" i="9"/>
  <c r="H83" i="9"/>
  <c r="G83" i="9"/>
  <c r="I82" i="9"/>
  <c r="H82" i="9"/>
  <c r="G82" i="9"/>
  <c r="I81" i="9"/>
  <c r="H81" i="9"/>
  <c r="G81" i="9"/>
  <c r="I80" i="9"/>
  <c r="H80" i="9"/>
  <c r="G80" i="9"/>
  <c r="I79" i="9"/>
  <c r="H79" i="9"/>
  <c r="G79" i="9"/>
  <c r="I78" i="9"/>
  <c r="H78" i="9"/>
  <c r="G78" i="9"/>
  <c r="I77" i="9"/>
  <c r="H77" i="9"/>
  <c r="G77" i="9"/>
  <c r="F76" i="9"/>
  <c r="E76" i="9"/>
  <c r="D76" i="9"/>
  <c r="I76" i="9" s="1"/>
  <c r="I75" i="9"/>
  <c r="H75" i="9"/>
  <c r="G75" i="9"/>
  <c r="I74" i="9"/>
  <c r="H74" i="9"/>
  <c r="G74" i="9"/>
  <c r="I73" i="9"/>
  <c r="H73" i="9"/>
  <c r="G73" i="9"/>
  <c r="I72" i="9"/>
  <c r="H72" i="9"/>
  <c r="G72" i="9"/>
  <c r="I71" i="9"/>
  <c r="H71" i="9"/>
  <c r="G71" i="9"/>
  <c r="I70" i="9"/>
  <c r="H70" i="9"/>
  <c r="G70" i="9"/>
  <c r="I69" i="9"/>
  <c r="H69" i="9"/>
  <c r="G69" i="9"/>
  <c r="I68" i="9"/>
  <c r="H68" i="9"/>
  <c r="G68" i="9"/>
  <c r="I67" i="9"/>
  <c r="H67" i="9"/>
  <c r="G67" i="9"/>
  <c r="I66" i="9"/>
  <c r="H66" i="9"/>
  <c r="G66" i="9"/>
  <c r="I65" i="9"/>
  <c r="H65" i="9"/>
  <c r="G65" i="9"/>
  <c r="I64" i="9"/>
  <c r="H64" i="9"/>
  <c r="G64" i="9"/>
  <c r="I63" i="9"/>
  <c r="H63" i="9"/>
  <c r="G63" i="9"/>
  <c r="I62" i="9"/>
  <c r="H62" i="9"/>
  <c r="G62" i="9"/>
  <c r="F61" i="9"/>
  <c r="E61" i="9"/>
  <c r="D61" i="9"/>
  <c r="I61" i="9" s="1"/>
  <c r="I60" i="9"/>
  <c r="H60" i="9"/>
  <c r="G60" i="9"/>
  <c r="I59" i="9"/>
  <c r="H59" i="9"/>
  <c r="G59" i="9"/>
  <c r="I58" i="9"/>
  <c r="H58" i="9"/>
  <c r="G58" i="9"/>
  <c r="I57" i="9"/>
  <c r="H57" i="9"/>
  <c r="G57" i="9"/>
  <c r="I56" i="9"/>
  <c r="H56" i="9"/>
  <c r="G56" i="9"/>
  <c r="I55" i="9"/>
  <c r="H55" i="9"/>
  <c r="G55" i="9"/>
  <c r="I54" i="9"/>
  <c r="H54" i="9"/>
  <c r="G54" i="9"/>
  <c r="I53" i="9"/>
  <c r="H53" i="9"/>
  <c r="G53" i="9"/>
  <c r="I52" i="9"/>
  <c r="H52" i="9"/>
  <c r="G52" i="9"/>
  <c r="I51" i="9"/>
  <c r="H51" i="9"/>
  <c r="G51" i="9"/>
  <c r="I50" i="9"/>
  <c r="H50" i="9"/>
  <c r="G50" i="9"/>
  <c r="I49" i="9"/>
  <c r="H49" i="9"/>
  <c r="G49" i="9"/>
  <c r="I48" i="9"/>
  <c r="H48" i="9"/>
  <c r="G48" i="9"/>
  <c r="F47" i="9"/>
  <c r="E47" i="9"/>
  <c r="D47" i="9"/>
  <c r="I47" i="9" s="1"/>
  <c r="I45" i="9"/>
  <c r="H45" i="9"/>
  <c r="G45" i="9"/>
  <c r="I44" i="9"/>
  <c r="H44" i="9"/>
  <c r="G44" i="9"/>
  <c r="I43" i="9"/>
  <c r="H43" i="9"/>
  <c r="G43" i="9"/>
  <c r="I41" i="9"/>
  <c r="H41" i="9"/>
  <c r="G41" i="9"/>
  <c r="I37" i="9"/>
  <c r="H37" i="9"/>
  <c r="G37" i="9"/>
  <c r="I36" i="9"/>
  <c r="H36" i="9"/>
  <c r="G36" i="9"/>
  <c r="I35" i="9"/>
  <c r="H35" i="9"/>
  <c r="G35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I29" i="9"/>
  <c r="I28" i="9"/>
  <c r="H28" i="9"/>
  <c r="G28" i="9"/>
  <c r="I27" i="9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G14" i="9"/>
  <c r="I14" i="9"/>
  <c r="I13" i="9"/>
  <c r="G12" i="9"/>
  <c r="I12" i="9"/>
  <c r="I11" i="9"/>
  <c r="G10" i="9"/>
  <c r="I10" i="9"/>
  <c r="E9" i="9"/>
  <c r="E113" i="9" l="1"/>
  <c r="G213" i="9"/>
  <c r="I190" i="9"/>
  <c r="H191" i="9"/>
  <c r="G174" i="9"/>
  <c r="G168" i="9"/>
  <c r="G160" i="9"/>
  <c r="G148" i="9"/>
  <c r="G138" i="9"/>
  <c r="H127" i="9"/>
  <c r="G114" i="9"/>
  <c r="G108" i="9"/>
  <c r="G86" i="9"/>
  <c r="F46" i="9"/>
  <c r="H76" i="9"/>
  <c r="E46" i="9"/>
  <c r="H61" i="9"/>
  <c r="D46" i="9"/>
  <c r="F9" i="9"/>
  <c r="F8" i="9" s="1"/>
  <c r="G11" i="9"/>
  <c r="G13" i="9"/>
  <c r="G29" i="9"/>
  <c r="G47" i="9"/>
  <c r="G93" i="9"/>
  <c r="D113" i="9"/>
  <c r="F113" i="9"/>
  <c r="H114" i="9"/>
  <c r="G127" i="9"/>
  <c r="H138" i="9"/>
  <c r="H148" i="9"/>
  <c r="H160" i="9"/>
  <c r="H168" i="9"/>
  <c r="H174" i="9"/>
  <c r="H190" i="9"/>
  <c r="G207" i="9"/>
  <c r="H10" i="9"/>
  <c r="H11" i="9"/>
  <c r="H12" i="9"/>
  <c r="H13" i="9"/>
  <c r="H14" i="9"/>
  <c r="H29" i="9"/>
  <c r="H47" i="9"/>
  <c r="G61" i="9"/>
  <c r="G76" i="9"/>
  <c r="H86" i="9"/>
  <c r="H93" i="9"/>
  <c r="H108" i="9"/>
  <c r="G191" i="9"/>
  <c r="H207" i="9"/>
  <c r="H213" i="9"/>
  <c r="F222" i="9"/>
  <c r="H113" i="9" l="1"/>
  <c r="D222" i="9"/>
  <c r="I222" i="9" s="1"/>
  <c r="E222" i="9"/>
  <c r="H222" i="9" s="1"/>
  <c r="G190" i="9"/>
  <c r="G113" i="9"/>
  <c r="I46" i="9"/>
  <c r="G46" i="9"/>
  <c r="E188" i="9"/>
  <c r="H46" i="9"/>
  <c r="G9" i="9"/>
  <c r="I113" i="9"/>
  <c r="H9" i="9"/>
  <c r="I9" i="9"/>
  <c r="D188" i="9"/>
  <c r="D223" i="9" l="1"/>
  <c r="E223" i="9"/>
  <c r="G222" i="9"/>
  <c r="G8" i="9"/>
  <c r="H8" i="9"/>
  <c r="I8" i="9"/>
  <c r="F188" i="9"/>
  <c r="G188" i="9" l="1"/>
  <c r="H188" i="9"/>
  <c r="F223" i="9"/>
  <c r="I188" i="9"/>
  <c r="I65" i="8"/>
  <c r="G223" i="9" l="1"/>
  <c r="H223" i="9"/>
  <c r="I223" i="9"/>
  <c r="F85" i="8"/>
  <c r="F87" i="8" s="1"/>
  <c r="E85" i="8"/>
  <c r="E87" i="8" s="1"/>
  <c r="D85" i="8"/>
  <c r="D87" i="8" s="1"/>
  <c r="I27" i="8" l="1"/>
  <c r="H27" i="8"/>
  <c r="G27" i="8"/>
  <c r="I87" i="8" l="1"/>
  <c r="I86" i="8"/>
  <c r="H86" i="8"/>
  <c r="G86" i="8"/>
  <c r="I85" i="8"/>
  <c r="H85" i="8"/>
  <c r="G85" i="8"/>
  <c r="I84" i="8"/>
  <c r="H84" i="8"/>
  <c r="G84" i="8"/>
  <c r="I83" i="8"/>
  <c r="H83" i="8"/>
  <c r="G83" i="8"/>
  <c r="I82" i="8"/>
  <c r="H82" i="8"/>
  <c r="G82" i="8"/>
  <c r="I81" i="8"/>
  <c r="H81" i="8"/>
  <c r="G81" i="8"/>
  <c r="I80" i="8"/>
  <c r="H80" i="8"/>
  <c r="G80" i="8"/>
  <c r="I79" i="8"/>
  <c r="H79" i="8"/>
  <c r="G79" i="8"/>
  <c r="I78" i="8"/>
  <c r="H78" i="8"/>
  <c r="G78" i="8"/>
  <c r="I77" i="8"/>
  <c r="H77" i="8"/>
  <c r="G77" i="8"/>
  <c r="I76" i="8"/>
  <c r="H76" i="8"/>
  <c r="G76" i="8"/>
  <c r="I75" i="8"/>
  <c r="H75" i="8"/>
  <c r="G75" i="8"/>
  <c r="I74" i="8"/>
  <c r="H74" i="8"/>
  <c r="G74" i="8"/>
  <c r="I73" i="8"/>
  <c r="H73" i="8"/>
  <c r="G73" i="8"/>
  <c r="I72" i="8"/>
  <c r="H72" i="8"/>
  <c r="G72" i="8"/>
  <c r="I71" i="8"/>
  <c r="H71" i="8"/>
  <c r="G71" i="8"/>
  <c r="I70" i="8"/>
  <c r="H70" i="8"/>
  <c r="G70" i="8"/>
  <c r="I69" i="8"/>
  <c r="H69" i="8"/>
  <c r="G69" i="8"/>
  <c r="I66" i="8"/>
  <c r="H66" i="8"/>
  <c r="G66" i="8"/>
  <c r="H65" i="8"/>
  <c r="G65" i="8"/>
  <c r="I62" i="8"/>
  <c r="H62" i="8"/>
  <c r="G62" i="8"/>
  <c r="F61" i="8"/>
  <c r="F63" i="8" s="1"/>
  <c r="E61" i="8"/>
  <c r="E63" i="8" s="1"/>
  <c r="D61" i="8"/>
  <c r="D63" i="8" s="1"/>
  <c r="I63" i="8" s="1"/>
  <c r="I59" i="8"/>
  <c r="H59" i="8"/>
  <c r="G59" i="8"/>
  <c r="I58" i="8"/>
  <c r="H58" i="8"/>
  <c r="G58" i="8"/>
  <c r="I57" i="8"/>
  <c r="H57" i="8"/>
  <c r="G57" i="8"/>
  <c r="I56" i="8"/>
  <c r="H56" i="8"/>
  <c r="G56" i="8"/>
  <c r="I55" i="8"/>
  <c r="H55" i="8"/>
  <c r="G55" i="8"/>
  <c r="I54" i="8"/>
  <c r="H54" i="8"/>
  <c r="G54" i="8"/>
  <c r="I53" i="8"/>
  <c r="H53" i="8"/>
  <c r="G53" i="8"/>
  <c r="I52" i="8"/>
  <c r="H52" i="8"/>
  <c r="G52" i="8"/>
  <c r="I51" i="8"/>
  <c r="H51" i="8"/>
  <c r="G51" i="8"/>
  <c r="I50" i="8"/>
  <c r="H50" i="8"/>
  <c r="G50" i="8"/>
  <c r="I49" i="8"/>
  <c r="H49" i="8"/>
  <c r="G49" i="8"/>
  <c r="I48" i="8"/>
  <c r="H48" i="8"/>
  <c r="G48" i="8"/>
  <c r="G47" i="8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H37" i="8"/>
  <c r="G37" i="8"/>
  <c r="I36" i="8"/>
  <c r="H36" i="8"/>
  <c r="G36" i="8"/>
  <c r="I35" i="8"/>
  <c r="H35" i="8"/>
  <c r="G35" i="8"/>
  <c r="I34" i="8"/>
  <c r="H34" i="8"/>
  <c r="G34" i="8"/>
  <c r="I33" i="8"/>
  <c r="H33" i="8"/>
  <c r="G33" i="8"/>
  <c r="I32" i="8"/>
  <c r="H32" i="8"/>
  <c r="G32" i="8"/>
  <c r="I31" i="8"/>
  <c r="H31" i="8"/>
  <c r="G31" i="8"/>
  <c r="I30" i="8"/>
  <c r="H30" i="8"/>
  <c r="G30" i="8"/>
  <c r="I29" i="8"/>
  <c r="H29" i="8"/>
  <c r="G29" i="8"/>
  <c r="I28" i="8"/>
  <c r="H28" i="8"/>
  <c r="G28" i="8"/>
  <c r="I26" i="8"/>
  <c r="H26" i="8"/>
  <c r="G26" i="8"/>
  <c r="I25" i="8"/>
  <c r="H25" i="8"/>
  <c r="G25" i="8"/>
  <c r="I24" i="8"/>
  <c r="H24" i="8"/>
  <c r="G24" i="8"/>
  <c r="I23" i="8"/>
  <c r="H23" i="8"/>
  <c r="G23" i="8"/>
  <c r="I22" i="8"/>
  <c r="H22" i="8"/>
  <c r="G22" i="8"/>
  <c r="I21" i="8"/>
  <c r="H21" i="8"/>
  <c r="G21" i="8"/>
  <c r="I20" i="8"/>
  <c r="H20" i="8"/>
  <c r="G20" i="8"/>
  <c r="I19" i="8"/>
  <c r="H19" i="8"/>
  <c r="I18" i="8"/>
  <c r="H18" i="8"/>
  <c r="G18" i="8"/>
  <c r="I17" i="8"/>
  <c r="H17" i="8"/>
  <c r="G17" i="8"/>
  <c r="I16" i="8"/>
  <c r="H16" i="8"/>
  <c r="G16" i="8"/>
  <c r="I15" i="8"/>
  <c r="H15" i="8"/>
  <c r="G15" i="8"/>
  <c r="I14" i="8"/>
  <c r="H14" i="8"/>
  <c r="G14" i="8"/>
  <c r="I13" i="8"/>
  <c r="H13" i="8"/>
  <c r="G13" i="8"/>
  <c r="I12" i="8"/>
  <c r="H12" i="8"/>
  <c r="G12" i="8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E60" i="8" l="1"/>
  <c r="D60" i="8"/>
  <c r="F60" i="8"/>
  <c r="G60" i="8" s="1"/>
  <c r="H63" i="8"/>
  <c r="G87" i="8"/>
  <c r="G63" i="8"/>
  <c r="E88" i="8"/>
  <c r="H61" i="8"/>
  <c r="H87" i="8"/>
  <c r="D88" i="8"/>
  <c r="F88" i="8"/>
  <c r="G88" i="8" s="1"/>
  <c r="G61" i="8"/>
  <c r="I61" i="8"/>
  <c r="I88" i="8" l="1"/>
  <c r="I60" i="8"/>
  <c r="H60" i="8"/>
  <c r="H88" i="8"/>
</calcChain>
</file>

<file path=xl/sharedStrings.xml><?xml version="1.0" encoding="utf-8"?>
<sst xmlns="http://schemas.openxmlformats.org/spreadsheetml/2006/main" count="358" uniqueCount="195">
  <si>
    <t>грн.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</si>
  <si>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</si>
  <si>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</si>
  <si>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</si>
  <si>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</si>
  <si>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</si>
  <si>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</si>
  <si>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</si>
  <si>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</si>
  <si>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</si>
  <si>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</si>
  <si>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</si>
  <si>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</si>
  <si>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</si>
  <si>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</si>
  <si>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</si>
  <si>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</si>
  <si>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</si>
  <si>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</si>
  <si>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</si>
  <si>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</si>
  <si>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</si>
  <si>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</si>
  <si>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</si>
  <si>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</si>
  <si>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</si>
  <si>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</si>
  <si>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</si>
  <si>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</si>
  <si>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</si>
  <si>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</si>
  <si>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</si>
  <si>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</si>
  <si>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</si>
  <si>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</si>
  <si>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</si>
  <si>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</si>
  <si>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</si>
  <si>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</si>
  <si>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</si>
  <si>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</si>
  <si>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</si>
  <si>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</si>
  <si>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</si>
  <si>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</si>
  <si>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</si>
  <si>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</si>
  <si>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</si>
  <si>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</si>
  <si>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Всього без урахування трансферт</t>
  </si>
  <si>
    <t>Виконання</t>
  </si>
  <si>
    <t>СПЕЦІАЛЬНИЙ ФОНД МІСЬКОГО БЮДЖЕТУ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</si>
  <si>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</si>
  <si>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</si>
  <si>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</si>
  <si>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</si>
  <si>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</si>
  <si>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</si>
  <si>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</si>
  <si>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</si>
  <si>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</si>
  <si>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доходи спеціального  фонду</t>
  </si>
  <si>
    <t xml:space="preserve"> </t>
  </si>
  <si>
    <t>ЗАГАЛЬНИЙ ФОНД МІСЬКОГО БЮДЖЕТУ</t>
  </si>
  <si>
    <t>Додаток 1</t>
  </si>
  <si>
    <t>Екологічний податок</t>
  </si>
  <si>
    <t>Надходження коштів пайової участі у розвитку інфраструктури населеного пункту</t>
  </si>
  <si>
    <t>Додаток 2</t>
  </si>
  <si>
    <t>Виконання видаткової частини міського бюджету м.Тетієва за 9 місяців 2016 року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</si>
  <si>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</si>
  <si>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</si>
  <si>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Офіційн трансферти</t>
  </si>
  <si>
    <t>5041</t>
  </si>
  <si>
    <t xml:space="preserve">Секретар ради </t>
  </si>
  <si>
    <t>С.М. Денисюк</t>
  </si>
  <si>
    <t xml:space="preserve">Виконання видаткової частини міського Тетіївської ОТГ бюджету  за </t>
  </si>
  <si>
    <t>0180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</si>
  <si>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</si>
  <si>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</si>
  <si>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</si>
  <si>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</si>
  <si>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</si>
  <si>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</si>
  <si>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</si>
  <si>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</si>
  <si>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</si>
  <si>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</si>
  <si>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</si>
  <si>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</si>
  <si>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</si>
  <si>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</si>
  <si>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</si>
  <si>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</si>
  <si>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</si>
  <si>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</si>
  <si>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</si>
  <si>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</si>
  <si>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Код КПКВ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</si>
  <si>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</si>
  <si>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</si>
  <si>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</si>
  <si>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</si>
  <si>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Забезпечення діяльності водопровідно-каналізаційного господарства</t>
  </si>
  <si>
    <t>Впровадження засобів обліку витрат та регулювання споживання води та теплової енергії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</si>
  <si>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</si>
  <si>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</si>
  <si>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</si>
  <si>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</si>
  <si>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</si>
  <si>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</si>
  <si>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 Доходи загального фонду без трансферт</t>
  </si>
  <si>
    <t>Офіційні трансферти  </t>
  </si>
  <si>
    <t xml:space="preserve">Всього  доходи загального фонду </t>
  </si>
  <si>
    <t>Всього доходи спеціального  фонду без трансферт</t>
  </si>
  <si>
    <t>Разом доходи загального та спеціального фонду</t>
  </si>
  <si>
    <t>01</t>
  </si>
  <si>
    <t>Виконавчий комітет Тетіївської міської ради</t>
  </si>
  <si>
    <t>Відшкодування вартості лікарських засобів для лікування окремих захворювань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</si>
  <si>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</si>
  <si>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</si>
  <si>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</si>
  <si>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06</t>
  </si>
  <si>
    <t>Управління освіти виконавчого комітету Тетіївської міської ради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</si>
  <si>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</si>
  <si>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</si>
  <si>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</si>
  <si>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</si>
  <si>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10</t>
  </si>
  <si>
    <t>Відділ культури, релігії, молоді та спорту виконавчого комітету Тетіївської міської ради</t>
  </si>
  <si>
    <t>Інші заходи та заклади молодіжної політики</t>
  </si>
  <si>
    <t>4081</t>
  </si>
  <si>
    <t>Забезпечення діяльності інших закладів в галузі культури і мистецтва</t>
  </si>
  <si>
    <t>2210</t>
  </si>
  <si>
    <t>Предмети, матеріали, обладнання та інвентар</t>
  </si>
  <si>
    <t>Придбання обладнання і предметів довгострокового користування</t>
  </si>
  <si>
    <t>Окремі заходи по реалізації державних (регіональних) програм, не віднесені до заходів розвитку</t>
  </si>
  <si>
    <t>Розроблення схем планування та забудови територій (містобудівної документації)</t>
  </si>
  <si>
    <t>Капітальний ремонт інших об`єктів</t>
  </si>
  <si>
    <t>Продукти харчування</t>
  </si>
  <si>
    <t>Оплата послуг (крім комунальних)</t>
  </si>
  <si>
    <t>Усього видатки загального фонду</t>
  </si>
  <si>
    <t>Усього видатки спеціального фонду</t>
  </si>
  <si>
    <t>Усього видатки загального та спеціального фонду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</si>
  <si>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</si>
  <si>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План на рік з урахуванням змін</t>
  </si>
  <si>
    <t>у % до уточнених планових показників</t>
  </si>
  <si>
    <t>План на вказаний період з урахуванням змін</t>
  </si>
  <si>
    <t>Заробітна плата</t>
  </si>
  <si>
    <t>Нарахування на оплату праці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</si>
  <si>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</si>
  <si>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</si>
  <si>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</si>
  <si>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</si>
  <si>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</si>
  <si>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</si>
  <si>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</si>
  <si>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Інші програми та заходи у сфері охорони здоров`я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</si>
  <si>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</si>
  <si>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заходи, пов`язані з економічною діяльністю</t>
  </si>
  <si>
    <t>Муніципальні формування з охорони громадського порядку</t>
  </si>
  <si>
    <t>Медикаменти та перев`язувальні матеріали</t>
  </si>
  <si>
    <t>Проведення навчально-тренувальних зборів і змагань з неолімпійських видів спорту</t>
  </si>
  <si>
    <t>Будівництво1 інших об`єктів комунальної власності</t>
  </si>
  <si>
    <t>7325</t>
  </si>
  <si>
    <t>Будівництво споруд, установ та закладів фізичної культури і спорту</t>
  </si>
  <si>
    <t>Податок та збір на доходи фізичних осіб</t>
  </si>
  <si>
    <t>Держуправління</t>
  </si>
  <si>
    <t>Транспортний податок з фізичних  осіб</t>
  </si>
  <si>
    <t>Інша діяльність у сфері державного управління</t>
  </si>
  <si>
    <t>Утримання та розвиток автомобільних доріг та дорожної інфраструктури за рахунок коштів місцевого бюджету</t>
  </si>
  <si>
    <t>Інша діяльність у сфері дорожного господарства</t>
  </si>
  <si>
    <t>Забезпечення діяльності інклюзивно-ресурсних центрів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</si>
  <si>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</si>
  <si>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</si>
  <si>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8340</t>
  </si>
  <si>
    <t>Природоохоронні заходи за рахунок цільових фондів</t>
  </si>
  <si>
    <t>1170</t>
  </si>
  <si>
    <t>Інші виплати населенню</t>
  </si>
  <si>
    <t>Виконання інвестиційних проектів в рамках формування інфраструктури об'єднаних територіальних громад</t>
  </si>
  <si>
    <t>КБКД</t>
  </si>
  <si>
    <t xml:space="preserve">Затверджено на  2020 рік з урахуванням внесених змін </t>
  </si>
  <si>
    <t>у % до планових показників 2020 року</t>
  </si>
  <si>
    <t>Субсидії та поточні трансферти підприємствам (установам, організаціям)КП"Соціальний центр"</t>
  </si>
  <si>
    <t>Заходи із запобігання та ліквідації надзвичайних ситуацій та наслідків стихійного лиха</t>
  </si>
  <si>
    <t>Оплата послуг(крім комунальних)</t>
  </si>
  <si>
    <t>Надання спеціальної освіти мистецькими школами</t>
  </si>
  <si>
    <t>Резервний фонд</t>
  </si>
  <si>
    <t>до   рішення сесії №  від     року</t>
  </si>
  <si>
    <t>Уточнені планові показники за півріччя 2020 рік</t>
  </si>
  <si>
    <t>Фактичні надходження доходів  за півріччя   2020 рік</t>
  </si>
  <si>
    <t>у % до планових показників за півріччя 2020 рік</t>
  </si>
  <si>
    <t>Виконання доходної частини міського бюджету Тетіївської ОТГ за півріччя  2020 року</t>
  </si>
  <si>
    <t>Фактичні видатки за півріччя 2020 рік</t>
  </si>
  <si>
    <r>
      <t xml:space="preserve">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рішення  сесії №  від   року</t>
    </r>
  </si>
  <si>
    <t>І півріччя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</si>
</sst>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4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1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4" xfId="0" applyFont="1" applyFill="1" applyBorder="1"/>
    <xf numFmtId="0" fontId="5" fillId="0" borderId="0" xfId="0" applyFont="1"/>
    <xf numFmtId="0" fontId="3" fillId="0" borderId="0" xfId="0" applyFont="1" applyFill="1"/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164" fontId="3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/>
    <xf numFmtId="0" fontId="5" fillId="0" borderId="0" xfId="0" applyFont="1" applyFill="1"/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5" fillId="2" borderId="4" xfId="0" quotePrefix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/>
    </xf>
    <xf numFmtId="0" fontId="5" fillId="0" borderId="0" xfId="0" applyFont="1" applyAlignment="1"/>
    <xf numFmtId="0" fontId="14" fillId="0" borderId="0" xfId="0" applyFont="1" applyAlignment="1"/>
    <xf numFmtId="2" fontId="1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Fill="1" applyBorder="1"/>
    <xf numFmtId="164" fontId="5" fillId="4" borderId="4" xfId="0" applyNumberFormat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164" fontId="14" fillId="5" borderId="4" xfId="0" applyNumberFormat="1" applyFont="1" applyFill="1" applyBorder="1" applyAlignment="1">
      <alignment horizontal="center" vertical="center"/>
    </xf>
    <xf numFmtId="49" fontId="29" fillId="6" borderId="4" xfId="0" applyNumberFormat="1" applyFont="1" applyFill="1" applyBorder="1" applyAlignment="1">
      <alignment horizontal="center" wrapText="1"/>
    </xf>
    <xf numFmtId="0" fontId="29" fillId="6" borderId="4" xfId="0" applyFont="1" applyFill="1" applyBorder="1" applyAlignment="1">
      <alignment horizontal="center" wrapText="1"/>
    </xf>
    <xf numFmtId="2" fontId="15" fillId="6" borderId="4" xfId="0" applyNumberFormat="1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49" fontId="15" fillId="6" borderId="6" xfId="0" quotePrefix="1" applyNumberFormat="1" applyFont="1" applyFill="1" applyBorder="1" applyAlignment="1">
      <alignment vertical="center" wrapText="1"/>
    </xf>
    <xf numFmtId="0" fontId="29" fillId="6" borderId="4" xfId="0" applyFont="1" applyFill="1" applyBorder="1" applyAlignment="1">
      <alignment vertical="center" wrapText="1"/>
    </xf>
    <xf numFmtId="164" fontId="15" fillId="6" borderId="4" xfId="0" applyNumberFormat="1" applyFont="1" applyFill="1" applyBorder="1" applyAlignment="1">
      <alignment vertical="center" wrapText="1"/>
    </xf>
    <xf numFmtId="164" fontId="15" fillId="6" borderId="4" xfId="0" applyNumberFormat="1" applyFont="1" applyFill="1" applyBorder="1" applyAlignment="1">
      <alignment horizontal="center" vertical="center"/>
    </xf>
    <xf numFmtId="0" fontId="14" fillId="5" borderId="6" xfId="0" quotePrefix="1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vertical="center" wrapText="1"/>
    </xf>
    <xf numFmtId="0" fontId="14" fillId="5" borderId="4" xfId="0" quotePrefix="1" applyFont="1" applyFill="1" applyBorder="1" applyAlignment="1">
      <alignment vertical="center" wrapText="1"/>
    </xf>
    <xf numFmtId="0" fontId="29" fillId="6" borderId="4" xfId="0" quotePrefix="1" applyFont="1" applyFill="1" applyBorder="1" applyAlignment="1">
      <alignment vertical="center" wrapText="1"/>
    </xf>
    <xf numFmtId="164" fontId="29" fillId="6" borderId="4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29" fillId="7" borderId="4" xfId="0" applyFont="1" applyFill="1" applyBorder="1" applyAlignment="1">
      <alignment horizontal="center"/>
    </xf>
    <xf numFmtId="2" fontId="15" fillId="7" borderId="4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30" fillId="6" borderId="4" xfId="1" quotePrefix="1" applyFont="1" applyFill="1" applyBorder="1" applyAlignment="1">
      <alignment vertical="center" wrapText="1"/>
    </xf>
    <xf numFmtId="0" fontId="30" fillId="6" borderId="4" xfId="1" applyFont="1" applyFill="1" applyBorder="1" applyAlignment="1">
      <alignment vertical="center" wrapText="1"/>
    </xf>
    <xf numFmtId="164" fontId="30" fillId="6" borderId="4" xfId="1" applyNumberFormat="1" applyFont="1" applyFill="1" applyBorder="1" applyAlignment="1">
      <alignment vertical="center" wrapText="1"/>
    </xf>
    <xf numFmtId="164" fontId="29" fillId="6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/>
    <xf numFmtId="0" fontId="15" fillId="8" borderId="4" xfId="0" applyFont="1" applyFill="1" applyBorder="1" applyAlignment="1">
      <alignment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164" fontId="15" fillId="8" borderId="4" xfId="0" applyNumberFormat="1" applyFont="1" applyFill="1" applyBorder="1" applyAlignment="1">
      <alignment horizontal="center" vertical="center"/>
    </xf>
    <xf numFmtId="2" fontId="15" fillId="8" borderId="4" xfId="0" applyNumberFormat="1" applyFont="1" applyFill="1" applyBorder="1" applyAlignment="1">
      <alignment vertical="center"/>
    </xf>
    <xf numFmtId="0" fontId="3" fillId="4" borderId="0" xfId="0" applyFont="1" applyFill="1"/>
    <xf numFmtId="164" fontId="6" fillId="4" borderId="4" xfId="0" applyNumberFormat="1" applyFont="1" applyFill="1" applyBorder="1"/>
    <xf numFmtId="0" fontId="5" fillId="4" borderId="4" xfId="0" applyFont="1" applyFill="1" applyBorder="1"/>
    <xf numFmtId="0" fontId="9" fillId="0" borderId="4" xfId="0" applyFont="1" applyFill="1" applyBorder="1"/>
    <xf numFmtId="2" fontId="9" fillId="0" borderId="4" xfId="0" applyNumberFormat="1" applyFont="1" applyFill="1" applyBorder="1" applyAlignment="1">
      <alignment wrapText="1"/>
    </xf>
    <xf numFmtId="0" fontId="3" fillId="5" borderId="0" xfId="0" applyFont="1" applyFill="1"/>
    <xf numFmtId="164" fontId="4" fillId="5" borderId="4" xfId="0" applyNumberFormat="1" applyFont="1" applyFill="1" applyBorder="1" applyAlignment="1">
      <alignment horizontal="right"/>
    </xf>
    <xf numFmtId="0" fontId="12" fillId="5" borderId="2" xfId="0" applyFont="1" applyFill="1" applyBorder="1"/>
    <xf numFmtId="0" fontId="12" fillId="5" borderId="6" xfId="0" applyFont="1" applyFill="1" applyBorder="1"/>
    <xf numFmtId="164" fontId="12" fillId="5" borderId="4" xfId="0" applyNumberFormat="1" applyFont="1" applyFill="1" applyBorder="1"/>
    <xf numFmtId="0" fontId="30" fillId="0" borderId="4" xfId="1" quotePrefix="1" applyFont="1" applyFill="1" applyBorder="1" applyAlignment="1">
      <alignment vertical="center" wrapText="1"/>
    </xf>
    <xf numFmtId="164" fontId="30" fillId="0" borderId="4" xfId="1" applyNumberFormat="1" applyFont="1" applyFill="1" applyBorder="1" applyAlignment="1">
      <alignment vertical="center" wrapText="1"/>
    </xf>
    <xf numFmtId="0" fontId="32" fillId="5" borderId="4" xfId="1" quotePrefix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center" wrapText="1"/>
    </xf>
    <xf numFmtId="164" fontId="32" fillId="0" borderId="4" xfId="1" applyNumberFormat="1" applyFont="1" applyFill="1" applyBorder="1" applyAlignment="1">
      <alignment vertical="center" wrapText="1"/>
    </xf>
    <xf numFmtId="164" fontId="32" fillId="5" borderId="4" xfId="1" applyNumberFormat="1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32" fillId="5" borderId="4" xfId="1" quotePrefix="1" applyFont="1" applyFill="1" applyBorder="1" applyAlignment="1">
      <alignment horizontal="left" vertical="center" wrapText="1"/>
    </xf>
    <xf numFmtId="0" fontId="15" fillId="5" borderId="6" xfId="0" quotePrefix="1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5" fillId="5" borderId="4" xfId="0" quotePrefix="1" applyFont="1" applyFill="1" applyBorder="1" applyAlignment="1">
      <alignment horizontal="left" vertical="center" wrapText="1"/>
    </xf>
    <xf numFmtId="0" fontId="15" fillId="5" borderId="4" xfId="0" quotePrefix="1" applyFont="1" applyFill="1" applyBorder="1" applyAlignment="1">
      <alignment vertical="center" wrapText="1"/>
    </xf>
    <xf numFmtId="0" fontId="14" fillId="5" borderId="4" xfId="0" quotePrefix="1" applyFont="1" applyFill="1" applyBorder="1" applyAlignment="1">
      <alignment horizontal="right" vertical="center" wrapText="1"/>
    </xf>
    <xf numFmtId="0" fontId="32" fillId="5" borderId="4" xfId="1" applyFont="1" applyFill="1" applyBorder="1" applyAlignment="1">
      <alignment vertical="center" wrapText="1"/>
    </xf>
    <xf numFmtId="164" fontId="32" fillId="0" borderId="4" xfId="1" applyNumberFormat="1" applyFont="1" applyBorder="1" applyAlignment="1">
      <alignment vertical="center" wrapText="1"/>
    </xf>
    <xf numFmtId="0" fontId="30" fillId="5" borderId="4" xfId="1" applyFont="1" applyFill="1" applyBorder="1" applyAlignment="1">
      <alignment vertical="center" wrapText="1"/>
    </xf>
    <xf numFmtId="0" fontId="30" fillId="5" borderId="4" xfId="1" quotePrefix="1" applyFont="1" applyFill="1" applyBorder="1" applyAlignment="1">
      <alignment horizontal="left" vertical="center" wrapText="1"/>
    </xf>
    <xf numFmtId="164" fontId="29" fillId="5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wrapText="1"/>
    </xf>
    <xf numFmtId="0" fontId="11" fillId="0" borderId="4" xfId="0" applyFont="1" applyFill="1" applyBorder="1"/>
    <xf numFmtId="0" fontId="11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2" fillId="0" borderId="4" xfId="0" applyFont="1" applyFill="1" applyBorder="1" applyAlignment="1">
      <alignment wrapText="1"/>
    </xf>
    <xf numFmtId="0" fontId="21" fillId="0" borderId="0" xfId="0" applyFont="1" applyFill="1"/>
    <xf numFmtId="0" fontId="19" fillId="0" borderId="4" xfId="0" applyFont="1" applyFill="1" applyBorder="1"/>
    <xf numFmtId="0" fontId="19" fillId="0" borderId="4" xfId="0" applyFont="1" applyFill="1" applyBorder="1" applyAlignment="1">
      <alignment wrapText="1"/>
    </xf>
    <xf numFmtId="0" fontId="6" fillId="0" borderId="4" xfId="0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>
      <alignment wrapText="1"/>
    </xf>
    <xf numFmtId="0" fontId="6" fillId="0" borderId="0" xfId="0" applyFont="1" applyFill="1"/>
    <xf numFmtId="164" fontId="4" fillId="0" borderId="4" xfId="0" applyNumberFormat="1" applyFont="1" applyFill="1" applyBorder="1"/>
    <xf numFmtId="0" fontId="31" fillId="0" borderId="4" xfId="0" applyFont="1" applyFill="1" applyBorder="1"/>
    <xf numFmtId="0" fontId="31" fillId="0" borderId="4" xfId="0" applyFont="1" applyFill="1" applyBorder="1" applyAlignment="1">
      <alignment wrapText="1"/>
    </xf>
    <xf numFmtId="164" fontId="5" fillId="0" borderId="4" xfId="0" applyNumberFormat="1" applyFont="1" applyFill="1" applyBorder="1"/>
    <xf numFmtId="164" fontId="31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9" fontId="32" fillId="5" borderId="4" xfId="1" quotePrefix="1" applyNumberFormat="1" applyFont="1" applyFill="1" applyBorder="1" applyAlignment="1">
      <alignment vertical="center" wrapText="1"/>
    </xf>
    <xf numFmtId="0" fontId="15" fillId="5" borderId="6" xfId="0" quotePrefix="1" applyFont="1" applyFill="1" applyBorder="1" applyAlignment="1">
      <alignment horizontal="left" vertical="center" wrapText="1"/>
    </xf>
    <xf numFmtId="0" fontId="14" fillId="5" borderId="6" xfId="0" quotePrefix="1" applyFont="1" applyFill="1" applyBorder="1" applyAlignment="1">
      <alignment horizontal="left" vertical="center" wrapText="1"/>
    </xf>
    <xf numFmtId="0" fontId="14" fillId="5" borderId="4" xfId="0" quotePrefix="1" applyFont="1" applyFill="1" applyBorder="1" applyAlignment="1">
      <alignment horizontal="left" vertical="center" wrapText="1"/>
    </xf>
    <xf numFmtId="164" fontId="14" fillId="5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right"/>
    </xf>
    <xf numFmtId="0" fontId="14" fillId="8" borderId="4" xfId="0" quotePrefix="1" applyFont="1" applyFill="1" applyBorder="1" applyAlignment="1">
      <alignment vertical="center" wrapText="1"/>
    </xf>
    <xf numFmtId="0" fontId="15" fillId="8" borderId="4" xfId="0" applyFont="1" applyFill="1" applyBorder="1" applyAlignment="1">
      <alignment vertical="center" wrapText="1"/>
    </xf>
    <xf numFmtId="164" fontId="29" fillId="8" borderId="4" xfId="0" applyNumberFormat="1" applyFont="1" applyFill="1" applyBorder="1" applyAlignment="1">
      <alignment vertical="center" wrapText="1"/>
    </xf>
    <xf numFmtId="0" fontId="14" fillId="8" borderId="0" xfId="0" applyFont="1" applyFill="1" applyAlignment="1">
      <alignment horizontal="center" vertical="center"/>
    </xf>
    <xf numFmtId="0" fontId="3" fillId="8" borderId="0" xfId="0" applyFont="1" applyFill="1"/>
    <xf numFmtId="0" fontId="3" fillId="9" borderId="0" xfId="0" applyFont="1" applyFill="1"/>
    <xf numFmtId="164" fontId="12" fillId="9" borderId="4" xfId="0" applyNumberFormat="1" applyFont="1" applyFill="1" applyBorder="1"/>
    <xf numFmtId="0" fontId="4" fillId="9" borderId="0" xfId="0" applyFont="1" applyFill="1"/>
    <xf numFmtId="164" fontId="8" fillId="9" borderId="4" xfId="0" applyNumberFormat="1" applyFont="1" applyFill="1" applyBorder="1"/>
    <xf numFmtId="164" fontId="15" fillId="8" borderId="4" xfId="0" applyNumberFormat="1" applyFont="1" applyFill="1" applyBorder="1"/>
    <xf numFmtId="164" fontId="15" fillId="8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0" fontId="15" fillId="0" borderId="4" xfId="0" applyFont="1" applyBorder="1" applyAlignment="1">
      <alignment horizontal="center" vertical="center" wrapText="1"/>
    </xf>
    <xf numFmtId="0" fontId="1" fillId="5" borderId="4" xfId="1" quotePrefix="1" applyFont="1" applyFill="1" applyBorder="1" applyAlignment="1">
      <alignment vertical="center" wrapText="1"/>
    </xf>
    <xf numFmtId="0" fontId="1" fillId="5" borderId="4" xfId="1" applyFont="1" applyFill="1" applyBorder="1" applyAlignment="1">
      <alignment vertical="center" wrapText="1"/>
    </xf>
    <xf numFmtId="164" fontId="1" fillId="5" borderId="4" xfId="1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16" fillId="5" borderId="4" xfId="0" applyNumberFormat="1" applyFont="1" applyFill="1" applyBorder="1"/>
    <xf numFmtId="164" fontId="3" fillId="0" borderId="4" xfId="0" applyNumberFormat="1" applyFont="1" applyFill="1" applyBorder="1"/>
    <xf numFmtId="164" fontId="5" fillId="0" borderId="4" xfId="0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/>
    <xf numFmtId="0" fontId="15" fillId="0" borderId="0" xfId="0" applyFont="1"/>
    <xf numFmtId="0" fontId="1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wrapText="1"/>
    </xf>
    <xf numFmtId="164" fontId="16" fillId="0" borderId="4" xfId="0" applyNumberFormat="1" applyFont="1" applyFill="1" applyBorder="1"/>
    <xf numFmtId="164" fontId="10" fillId="0" borderId="4" xfId="0" applyNumberFormat="1" applyFont="1" applyFill="1" applyBorder="1" applyAlignment="1">
      <alignment horizontal="right"/>
    </xf>
    <xf numFmtId="164" fontId="18" fillId="0" borderId="4" xfId="0" applyNumberFormat="1" applyFont="1" applyFill="1" applyBorder="1"/>
    <xf numFmtId="164" fontId="12" fillId="0" borderId="4" xfId="0" applyNumberFormat="1" applyFont="1" applyFill="1" applyBorder="1" applyAlignment="1">
      <alignment horizontal="right"/>
    </xf>
    <xf numFmtId="164" fontId="19" fillId="0" borderId="4" xfId="0" applyNumberFormat="1" applyFont="1" applyFill="1" applyBorder="1" applyAlignment="1">
      <alignment horizontal="right"/>
    </xf>
    <xf numFmtId="164" fontId="20" fillId="0" borderId="4" xfId="0" applyNumberFormat="1" applyFont="1" applyFill="1" applyBorder="1"/>
    <xf numFmtId="164" fontId="22" fillId="0" borderId="4" xfId="0" applyNumberFormat="1" applyFont="1" applyFill="1" applyBorder="1"/>
    <xf numFmtId="164" fontId="23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6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/>
    <xf numFmtId="164" fontId="31" fillId="0" borderId="4" xfId="0" applyNumberFormat="1" applyFont="1" applyFill="1" applyBorder="1"/>
    <xf numFmtId="164" fontId="11" fillId="0" borderId="4" xfId="0" applyNumberFormat="1" applyFont="1" applyFill="1" applyBorder="1"/>
    <xf numFmtId="164" fontId="0" fillId="0" borderId="4" xfId="0" applyNumberForma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15" fillId="8" borderId="2" xfId="0" applyFont="1" applyFill="1" applyBorder="1" applyAlignment="1">
      <alignment wrapText="1"/>
    </xf>
    <xf numFmtId="0" fontId="24" fillId="8" borderId="6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0" fontId="0" fillId="0" borderId="0" xfId="0" applyAlignment="1"/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3" fillId="0" borderId="4" xfId="0" applyFont="1" applyFill="1" applyBorder="1"/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wrapText="1"/>
    </xf>
    <xf numFmtId="0" fontId="28" fillId="9" borderId="6" xfId="0" applyFont="1" applyFill="1" applyBorder="1" applyAlignment="1">
      <alignment wrapText="1"/>
    </xf>
    <xf numFmtId="0" fontId="4" fillId="9" borderId="2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zoomScale="110" zoomScaleNormal="110" workbookViewId="0">
      <pane xSplit="1" topLeftCell="B1" activePane="topRight" state="frozen"/>
      <selection activeCell="A7" sqref="A7"/>
      <selection pane="topRight" activeCell="E75" sqref="E75"/>
    </sheetView>
  </sheetViews>
  <sheetFormatPr defaultRowHeight="12.75" x14ac:dyDescent="0.2"/>
  <cols>
    <col min="1" max="1" width="0.140625" style="5" customWidth="1"/>
    <col min="2" max="2" width="12.85546875" style="5" customWidth="1"/>
    <col min="3" max="3" width="46.140625" style="5" customWidth="1"/>
    <col min="4" max="4" width="18.140625" style="5" customWidth="1"/>
    <col min="5" max="5" width="18.85546875" style="5" customWidth="1"/>
    <col min="6" max="6" width="17.42578125" style="15" customWidth="1"/>
    <col min="7" max="7" width="16.140625" style="5" customWidth="1"/>
    <col min="8" max="8" width="13.7109375" style="5" customWidth="1"/>
    <col min="9" max="9" width="12.7109375" style="5" customWidth="1"/>
    <col min="10" max="11" width="9.140625" style="5"/>
    <col min="12" max="12" width="11.85546875" style="5" bestFit="1" customWidth="1"/>
    <col min="13" max="16384" width="9.140625" style="5"/>
  </cols>
  <sheetData>
    <row r="1" spans="1:23" x14ac:dyDescent="0.2">
      <c r="H1" s="5" t="s">
        <v>64</v>
      </c>
    </row>
    <row r="2" spans="1:23" x14ac:dyDescent="0.2">
      <c r="A2" s="16"/>
      <c r="B2" s="16"/>
      <c r="C2" s="16"/>
      <c r="D2" s="16"/>
      <c r="E2" s="34"/>
      <c r="F2" s="35"/>
      <c r="G2" s="34"/>
      <c r="H2" s="127" t="s">
        <v>187</v>
      </c>
      <c r="I2" s="16"/>
    </row>
    <row r="3" spans="1:23" ht="20.25" x14ac:dyDescent="0.3">
      <c r="A3" s="183" t="s">
        <v>191</v>
      </c>
      <c r="B3" s="183"/>
      <c r="C3" s="183"/>
      <c r="D3" s="183"/>
      <c r="E3" s="183"/>
      <c r="F3" s="183"/>
      <c r="G3" s="184"/>
      <c r="H3" s="184"/>
      <c r="I3" s="2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x14ac:dyDescent="0.2">
      <c r="I4" s="15" t="s"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3" customFormat="1" ht="15.75" customHeight="1" x14ac:dyDescent="0.25">
      <c r="A5" s="185"/>
      <c r="B5" s="186" t="s">
        <v>179</v>
      </c>
      <c r="C5" s="186"/>
      <c r="D5" s="188" t="s">
        <v>180</v>
      </c>
      <c r="E5" s="188" t="s">
        <v>188</v>
      </c>
      <c r="F5" s="190" t="s">
        <v>189</v>
      </c>
      <c r="G5" s="186" t="s">
        <v>50</v>
      </c>
      <c r="H5" s="186"/>
      <c r="I5" s="186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s="3" customFormat="1" ht="80.25" customHeight="1" x14ac:dyDescent="0.25">
      <c r="A6" s="185"/>
      <c r="B6" s="187"/>
      <c r="C6" s="187"/>
      <c r="D6" s="189"/>
      <c r="E6" s="189"/>
      <c r="F6" s="190"/>
      <c r="G6" s="31" t="s">
        <v>1</v>
      </c>
      <c r="H6" s="31" t="s">
        <v>190</v>
      </c>
      <c r="I6" s="31" t="s">
        <v>181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s="1" customFormat="1" ht="15.75" x14ac:dyDescent="0.25">
      <c r="A7" s="2"/>
      <c r="B7" s="36">
        <v>10000000</v>
      </c>
      <c r="C7" s="37" t="s">
        <v>2</v>
      </c>
      <c r="D7" s="27">
        <v>101387296.58000001</v>
      </c>
      <c r="E7" s="27">
        <v>44689756.579999998</v>
      </c>
      <c r="F7" s="27">
        <v>41324861.18</v>
      </c>
      <c r="G7" s="12">
        <f t="shared" ref="G7:G63" si="0">F7-E7</f>
        <v>-3364895.3999999985</v>
      </c>
      <c r="H7" s="12">
        <f t="shared" ref="H7:H63" si="1">IF(E7=0,0,F7/E7*100)</f>
        <v>92.470544353992096</v>
      </c>
      <c r="I7" s="12">
        <f t="shared" ref="I7:I63" si="2">IF(D7=0,0,F7/D7*100)</f>
        <v>40.759407316273069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6" customFormat="1" ht="45.6" customHeight="1" x14ac:dyDescent="0.25">
      <c r="A8" s="4"/>
      <c r="B8" s="7">
        <v>11000000</v>
      </c>
      <c r="C8" s="8" t="s">
        <v>3</v>
      </c>
      <c r="D8" s="149">
        <v>60603978</v>
      </c>
      <c r="E8" s="149">
        <v>25667558</v>
      </c>
      <c r="F8" s="149">
        <v>24335898.57</v>
      </c>
      <c r="G8" s="149">
        <f t="shared" si="0"/>
        <v>-1331659.4299999997</v>
      </c>
      <c r="H8" s="76">
        <f t="shared" si="1"/>
        <v>94.811896675172605</v>
      </c>
      <c r="I8" s="76">
        <f t="shared" si="2"/>
        <v>40.155612507812606</v>
      </c>
    </row>
    <row r="9" spans="1:23" s="1" customFormat="1" ht="15.75" hidden="1" x14ac:dyDescent="0.25">
      <c r="A9" s="2"/>
      <c r="B9" s="14">
        <v>11020000</v>
      </c>
      <c r="C9" s="9" t="s">
        <v>4</v>
      </c>
      <c r="D9" s="76">
        <v>93500</v>
      </c>
      <c r="E9" s="76">
        <v>21000</v>
      </c>
      <c r="F9" s="76">
        <v>39279.26</v>
      </c>
      <c r="G9" s="149">
        <f t="shared" si="0"/>
        <v>18279.260000000002</v>
      </c>
      <c r="H9" s="76">
        <f t="shared" si="1"/>
        <v>187.04409523809525</v>
      </c>
      <c r="I9" s="76">
        <f t="shared" si="2"/>
        <v>42.009903743315505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1" customFormat="1" ht="47.25" hidden="1" x14ac:dyDescent="0.25">
      <c r="A10" s="2"/>
      <c r="B10" s="10">
        <v>11020200</v>
      </c>
      <c r="C10" s="11" t="s">
        <v>5</v>
      </c>
      <c r="D10" s="76">
        <v>93500</v>
      </c>
      <c r="E10" s="76">
        <v>21000</v>
      </c>
      <c r="F10" s="76">
        <v>39279.26</v>
      </c>
      <c r="G10" s="149">
        <f t="shared" si="0"/>
        <v>18279.260000000002</v>
      </c>
      <c r="H10" s="76">
        <f t="shared" si="1"/>
        <v>187.04409523809525</v>
      </c>
      <c r="I10" s="76">
        <f t="shared" si="2"/>
        <v>42.009903743315505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" customFormat="1" ht="15.75" x14ac:dyDescent="0.25">
      <c r="A11" s="2"/>
      <c r="B11" s="10">
        <v>11010000</v>
      </c>
      <c r="C11" s="11" t="s">
        <v>165</v>
      </c>
      <c r="D11" s="76">
        <v>60585078</v>
      </c>
      <c r="E11" s="76">
        <v>25654758</v>
      </c>
      <c r="F11" s="76">
        <v>24326043.57</v>
      </c>
      <c r="G11" s="149">
        <f t="shared" si="0"/>
        <v>-1328714.4299999997</v>
      </c>
      <c r="H11" s="76">
        <f t="shared" si="1"/>
        <v>94.820787512398283</v>
      </c>
      <c r="I11" s="76">
        <f t="shared" si="2"/>
        <v>40.151872990903804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" customFormat="1" ht="31.5" x14ac:dyDescent="0.25">
      <c r="A12" s="2"/>
      <c r="B12" s="10">
        <v>13000000</v>
      </c>
      <c r="C12" s="11" t="s">
        <v>6</v>
      </c>
      <c r="D12" s="149">
        <v>109170</v>
      </c>
      <c r="E12" s="149">
        <v>64370</v>
      </c>
      <c r="F12" s="149">
        <v>4988.75</v>
      </c>
      <c r="G12" s="149">
        <f t="shared" si="0"/>
        <v>-59381.25</v>
      </c>
      <c r="H12" s="76">
        <f t="shared" si="1"/>
        <v>7.7501165139039934</v>
      </c>
      <c r="I12" s="76">
        <f t="shared" si="2"/>
        <v>4.5697077951818263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" customFormat="1" ht="31.5" hidden="1" x14ac:dyDescent="0.25">
      <c r="A13" s="2"/>
      <c r="B13" s="10">
        <v>13010000</v>
      </c>
      <c r="C13" s="11" t="s">
        <v>7</v>
      </c>
      <c r="D13" s="76">
        <v>4000</v>
      </c>
      <c r="E13" s="76">
        <v>500</v>
      </c>
      <c r="F13" s="76">
        <v>9499.65</v>
      </c>
      <c r="G13" s="149">
        <f t="shared" si="0"/>
        <v>8999.65</v>
      </c>
      <c r="H13" s="76">
        <f t="shared" si="1"/>
        <v>1899.9299999999998</v>
      </c>
      <c r="I13" s="76">
        <f t="shared" si="2"/>
        <v>237.49124999999998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" customFormat="1" ht="78.75" hidden="1" x14ac:dyDescent="0.25">
      <c r="A14" s="2"/>
      <c r="B14" s="10">
        <v>13010200</v>
      </c>
      <c r="C14" s="11" t="s">
        <v>8</v>
      </c>
      <c r="D14" s="76">
        <v>4000</v>
      </c>
      <c r="E14" s="76">
        <v>500</v>
      </c>
      <c r="F14" s="76">
        <v>9499.65</v>
      </c>
      <c r="G14" s="149">
        <f t="shared" si="0"/>
        <v>8999.65</v>
      </c>
      <c r="H14" s="76">
        <f t="shared" si="1"/>
        <v>1899.9299999999998</v>
      </c>
      <c r="I14" s="76">
        <f t="shared" si="2"/>
        <v>237.49124999999998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15.75" x14ac:dyDescent="0.25">
      <c r="A15" s="2"/>
      <c r="B15" s="10">
        <v>14000000</v>
      </c>
      <c r="C15" s="11" t="s">
        <v>9</v>
      </c>
      <c r="D15" s="149">
        <v>6413509.3300000001</v>
      </c>
      <c r="E15" s="149">
        <v>3471109.33</v>
      </c>
      <c r="F15" s="149">
        <v>2560789.4300000002</v>
      </c>
      <c r="G15" s="149">
        <f t="shared" si="0"/>
        <v>-910319.89999999991</v>
      </c>
      <c r="H15" s="76">
        <f t="shared" si="1"/>
        <v>73.774381229299976</v>
      </c>
      <c r="I15" s="76">
        <f t="shared" si="2"/>
        <v>39.928053398497205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47.25" hidden="1" x14ac:dyDescent="0.25">
      <c r="A16" s="2"/>
      <c r="B16" s="10">
        <v>14040000</v>
      </c>
      <c r="C16" s="11" t="s">
        <v>10</v>
      </c>
      <c r="D16" s="76">
        <v>225400</v>
      </c>
      <c r="E16" s="76">
        <v>25000</v>
      </c>
      <c r="F16" s="76">
        <v>455328.07</v>
      </c>
      <c r="G16" s="149">
        <f t="shared" si="0"/>
        <v>430328.07</v>
      </c>
      <c r="H16" s="76">
        <f t="shared" si="1"/>
        <v>1821.3122800000001</v>
      </c>
      <c r="I16" s="76">
        <f t="shared" si="2"/>
        <v>202.00890417036379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9" s="6" customFormat="1" ht="15.75" x14ac:dyDescent="0.25">
      <c r="A17" s="4"/>
      <c r="B17" s="7">
        <v>18000000</v>
      </c>
      <c r="C17" s="8" t="s">
        <v>11</v>
      </c>
      <c r="D17" s="157">
        <v>34260639.25</v>
      </c>
      <c r="E17" s="157">
        <v>15486719.25</v>
      </c>
      <c r="F17" s="157">
        <v>14423184.430000002</v>
      </c>
      <c r="G17" s="157">
        <f t="shared" si="0"/>
        <v>-1063534.8199999984</v>
      </c>
      <c r="H17" s="13">
        <f t="shared" si="1"/>
        <v>93.132600889629998</v>
      </c>
      <c r="I17" s="13">
        <f t="shared" si="2"/>
        <v>42.098410145689272</v>
      </c>
    </row>
    <row r="18" spans="1:9" s="6" customFormat="1" ht="21.2" customHeight="1" x14ac:dyDescent="0.25">
      <c r="A18" s="4"/>
      <c r="B18" s="100">
        <v>18010000</v>
      </c>
      <c r="C18" s="101" t="s">
        <v>12</v>
      </c>
      <c r="D18" s="32">
        <v>10192999.25</v>
      </c>
      <c r="E18" s="32">
        <v>4819499.25</v>
      </c>
      <c r="F18" s="32">
        <v>4229418.91</v>
      </c>
      <c r="G18" s="32">
        <f t="shared" si="0"/>
        <v>-590080.33999999985</v>
      </c>
      <c r="H18" s="158">
        <f t="shared" si="1"/>
        <v>87.756397306213913</v>
      </c>
      <c r="I18" s="158">
        <f t="shared" si="2"/>
        <v>41.493370167764901</v>
      </c>
    </row>
    <row r="19" spans="1:9" s="6" customFormat="1" ht="36" customHeight="1" x14ac:dyDescent="0.25">
      <c r="A19" s="4"/>
      <c r="B19" s="73">
        <v>18010100</v>
      </c>
      <c r="C19" s="99" t="s">
        <v>13</v>
      </c>
      <c r="D19" s="32">
        <v>7150</v>
      </c>
      <c r="E19" s="32">
        <v>3950</v>
      </c>
      <c r="F19" s="32">
        <v>1940.83</v>
      </c>
      <c r="G19" s="32">
        <v>-5910.09</v>
      </c>
      <c r="H19" s="158">
        <f t="shared" si="1"/>
        <v>49.134936708860764</v>
      </c>
      <c r="I19" s="158">
        <f t="shared" si="2"/>
        <v>27.144475524475524</v>
      </c>
    </row>
    <row r="20" spans="1:9" s="6" customFormat="1" ht="36" customHeight="1" x14ac:dyDescent="0.25">
      <c r="A20" s="4"/>
      <c r="B20" s="73">
        <v>18010200</v>
      </c>
      <c r="C20" s="99" t="s">
        <v>14</v>
      </c>
      <c r="D20" s="32">
        <v>147450</v>
      </c>
      <c r="E20" s="32">
        <v>111600</v>
      </c>
      <c r="F20" s="32">
        <v>81278.42</v>
      </c>
      <c r="G20" s="32">
        <f t="shared" si="0"/>
        <v>-30321.58</v>
      </c>
      <c r="H20" s="158">
        <f t="shared" si="1"/>
        <v>72.830125448028667</v>
      </c>
      <c r="I20" s="158">
        <f t="shared" si="2"/>
        <v>55.122699220074601</v>
      </c>
    </row>
    <row r="21" spans="1:9" s="6" customFormat="1" ht="37.5" customHeight="1" x14ac:dyDescent="0.25">
      <c r="A21" s="4"/>
      <c r="B21" s="73">
        <v>18010300</v>
      </c>
      <c r="C21" s="74" t="s">
        <v>69</v>
      </c>
      <c r="D21" s="32">
        <v>368250</v>
      </c>
      <c r="E21" s="32">
        <v>220500</v>
      </c>
      <c r="F21" s="32">
        <v>140459.22</v>
      </c>
      <c r="G21" s="32">
        <f t="shared" si="0"/>
        <v>-80040.78</v>
      </c>
      <c r="H21" s="158">
        <f t="shared" si="1"/>
        <v>63.700326530612251</v>
      </c>
      <c r="I21" s="158">
        <f t="shared" si="2"/>
        <v>38.142354378818737</v>
      </c>
    </row>
    <row r="22" spans="1:9" s="6" customFormat="1" ht="37.5" customHeight="1" x14ac:dyDescent="0.25">
      <c r="A22" s="4"/>
      <c r="B22" s="73">
        <v>18010400</v>
      </c>
      <c r="C22" s="99" t="s">
        <v>15</v>
      </c>
      <c r="D22" s="32">
        <v>409050</v>
      </c>
      <c r="E22" s="32">
        <v>163500</v>
      </c>
      <c r="F22" s="32">
        <v>222031.19</v>
      </c>
      <c r="G22" s="32">
        <f t="shared" si="0"/>
        <v>58531.19</v>
      </c>
      <c r="H22" s="158">
        <f t="shared" si="1"/>
        <v>135.79889296636085</v>
      </c>
      <c r="I22" s="158">
        <f t="shared" si="2"/>
        <v>54.279718860774963</v>
      </c>
    </row>
    <row r="23" spans="1:9" s="6" customFormat="1" ht="15.75" x14ac:dyDescent="0.25">
      <c r="A23" s="4"/>
      <c r="B23" s="73">
        <v>18010500</v>
      </c>
      <c r="C23" s="99" t="s">
        <v>16</v>
      </c>
      <c r="D23" s="32">
        <v>1470500</v>
      </c>
      <c r="E23" s="32">
        <v>741000</v>
      </c>
      <c r="F23" s="32">
        <v>649897.81999999995</v>
      </c>
      <c r="G23" s="32">
        <f t="shared" si="0"/>
        <v>-91102.180000000051</v>
      </c>
      <c r="H23" s="158">
        <f t="shared" si="1"/>
        <v>87.705508771929814</v>
      </c>
      <c r="I23" s="158">
        <f t="shared" si="2"/>
        <v>44.195703502210129</v>
      </c>
    </row>
    <row r="24" spans="1:9" s="6" customFormat="1" ht="15.75" x14ac:dyDescent="0.25">
      <c r="A24" s="4"/>
      <c r="B24" s="73">
        <v>18010600</v>
      </c>
      <c r="C24" s="99" t="s">
        <v>17</v>
      </c>
      <c r="D24" s="32">
        <v>3986499.25</v>
      </c>
      <c r="E24" s="32">
        <v>1978849.25</v>
      </c>
      <c r="F24" s="32">
        <v>1644195.78</v>
      </c>
      <c r="G24" s="32">
        <f t="shared" si="0"/>
        <v>-334653.46999999997</v>
      </c>
      <c r="H24" s="158">
        <f t="shared" si="1"/>
        <v>83.08848084309605</v>
      </c>
      <c r="I24" s="158">
        <f t="shared" si="2"/>
        <v>41.244101074395033</v>
      </c>
    </row>
    <row r="25" spans="1:9" s="6" customFormat="1" ht="15.75" x14ac:dyDescent="0.25">
      <c r="A25" s="4"/>
      <c r="B25" s="73">
        <v>18010700</v>
      </c>
      <c r="C25" s="99" t="s">
        <v>18</v>
      </c>
      <c r="D25" s="32">
        <v>1487500</v>
      </c>
      <c r="E25" s="32">
        <v>305000</v>
      </c>
      <c r="F25" s="32">
        <v>378889.92</v>
      </c>
      <c r="G25" s="32">
        <f t="shared" si="0"/>
        <v>73889.919999999984</v>
      </c>
      <c r="H25" s="158">
        <f t="shared" si="1"/>
        <v>124.22620327868852</v>
      </c>
      <c r="I25" s="158">
        <f t="shared" si="2"/>
        <v>25.471591260504201</v>
      </c>
    </row>
    <row r="26" spans="1:9" s="6" customFormat="1" ht="15.75" x14ac:dyDescent="0.25">
      <c r="A26" s="4"/>
      <c r="B26" s="73">
        <v>18010900</v>
      </c>
      <c r="C26" s="99" t="s">
        <v>19</v>
      </c>
      <c r="D26" s="32">
        <v>2199400</v>
      </c>
      <c r="E26" s="32">
        <v>1220500</v>
      </c>
      <c r="F26" s="32">
        <v>1083642.3999999999</v>
      </c>
      <c r="G26" s="32">
        <f t="shared" si="0"/>
        <v>-136857.60000000009</v>
      </c>
      <c r="H26" s="158">
        <f t="shared" si="1"/>
        <v>88.786759524784912</v>
      </c>
      <c r="I26" s="158">
        <f t="shared" si="2"/>
        <v>49.269909975447845</v>
      </c>
    </row>
    <row r="27" spans="1:9" s="6" customFormat="1" ht="15.75" x14ac:dyDescent="0.25">
      <c r="A27" s="4"/>
      <c r="B27" s="73">
        <v>18011000</v>
      </c>
      <c r="C27" s="99" t="s">
        <v>167</v>
      </c>
      <c r="D27" s="32">
        <v>34500</v>
      </c>
      <c r="E27" s="32">
        <v>23500</v>
      </c>
      <c r="F27" s="32">
        <v>0</v>
      </c>
      <c r="G27" s="32">
        <f t="shared" si="0"/>
        <v>-23500</v>
      </c>
      <c r="H27" s="158">
        <f t="shared" si="1"/>
        <v>0</v>
      </c>
      <c r="I27" s="158">
        <f t="shared" si="2"/>
        <v>0</v>
      </c>
    </row>
    <row r="28" spans="1:9" s="6" customFormat="1" ht="15.75" x14ac:dyDescent="0.25">
      <c r="A28" s="4"/>
      <c r="B28" s="73">
        <v>18011100</v>
      </c>
      <c r="C28" s="74" t="s">
        <v>70</v>
      </c>
      <c r="D28" s="32">
        <v>82700</v>
      </c>
      <c r="E28" s="32">
        <v>51100</v>
      </c>
      <c r="F28" s="32">
        <v>27083.33</v>
      </c>
      <c r="G28" s="32">
        <f t="shared" si="0"/>
        <v>-24016.67</v>
      </c>
      <c r="H28" s="158">
        <f t="shared" si="1"/>
        <v>53.000645792563603</v>
      </c>
      <c r="I28" s="158">
        <f t="shared" si="2"/>
        <v>32.748887545344623</v>
      </c>
    </row>
    <row r="29" spans="1:9" s="6" customFormat="1" ht="17.25" customHeight="1" x14ac:dyDescent="0.25">
      <c r="A29" s="4"/>
      <c r="B29" s="100">
        <v>18030000</v>
      </c>
      <c r="C29" s="101" t="s">
        <v>20</v>
      </c>
      <c r="D29" s="159">
        <v>2700</v>
      </c>
      <c r="E29" s="159">
        <v>1100</v>
      </c>
      <c r="F29" s="159">
        <v>1058.57</v>
      </c>
      <c r="G29" s="159">
        <f t="shared" si="0"/>
        <v>-41.430000000000064</v>
      </c>
      <c r="H29" s="160">
        <f t="shared" si="1"/>
        <v>96.23363636363635</v>
      </c>
      <c r="I29" s="160">
        <f t="shared" si="2"/>
        <v>39.206296296296294</v>
      </c>
    </row>
    <row r="30" spans="1:9" s="6" customFormat="1" ht="24.75" hidden="1" customHeight="1" x14ac:dyDescent="0.25">
      <c r="A30" s="4"/>
      <c r="B30" s="100">
        <v>18030200</v>
      </c>
      <c r="C30" s="101" t="s">
        <v>21</v>
      </c>
      <c r="D30" s="160">
        <v>0</v>
      </c>
      <c r="E30" s="160">
        <v>0</v>
      </c>
      <c r="F30" s="160">
        <v>219.83</v>
      </c>
      <c r="G30" s="159">
        <f t="shared" si="0"/>
        <v>219.83</v>
      </c>
      <c r="H30" s="160">
        <f t="shared" si="1"/>
        <v>0</v>
      </c>
      <c r="I30" s="160">
        <f t="shared" si="2"/>
        <v>0</v>
      </c>
    </row>
    <row r="31" spans="1:9" s="6" customFormat="1" ht="24.75" hidden="1" customHeight="1" x14ac:dyDescent="0.25">
      <c r="A31" s="4"/>
      <c r="B31" s="73">
        <v>18040200</v>
      </c>
      <c r="C31" s="99" t="s">
        <v>23</v>
      </c>
      <c r="D31" s="161">
        <v>11300</v>
      </c>
      <c r="E31" s="161">
        <v>11300</v>
      </c>
      <c r="F31" s="161">
        <v>-386</v>
      </c>
      <c r="G31" s="162">
        <f t="shared" si="0"/>
        <v>-11686</v>
      </c>
      <c r="H31" s="161">
        <f t="shared" si="1"/>
        <v>-3.4159292035398225</v>
      </c>
      <c r="I31" s="161">
        <f t="shared" si="2"/>
        <v>-3.4159292035398225</v>
      </c>
    </row>
    <row r="32" spans="1:9" s="6" customFormat="1" ht="24.75" hidden="1" customHeight="1" x14ac:dyDescent="0.25">
      <c r="A32" s="4"/>
      <c r="B32" s="73">
        <v>18040600</v>
      </c>
      <c r="C32" s="99" t="s">
        <v>24</v>
      </c>
      <c r="D32" s="161">
        <v>600</v>
      </c>
      <c r="E32" s="161">
        <v>600</v>
      </c>
      <c r="F32" s="161">
        <v>215</v>
      </c>
      <c r="G32" s="162">
        <f t="shared" si="0"/>
        <v>-385</v>
      </c>
      <c r="H32" s="161">
        <f t="shared" si="1"/>
        <v>35.833333333333336</v>
      </c>
      <c r="I32" s="161">
        <f t="shared" si="2"/>
        <v>35.833333333333336</v>
      </c>
    </row>
    <row r="33" spans="1:10" s="6" customFormat="1" ht="24.75" hidden="1" customHeight="1" x14ac:dyDescent="0.25">
      <c r="A33" s="4"/>
      <c r="B33" s="73">
        <v>18040900</v>
      </c>
      <c r="C33" s="99" t="s">
        <v>25</v>
      </c>
      <c r="D33" s="161">
        <v>100</v>
      </c>
      <c r="E33" s="161">
        <v>100</v>
      </c>
      <c r="F33" s="161">
        <v>0</v>
      </c>
      <c r="G33" s="162">
        <f t="shared" si="0"/>
        <v>-100</v>
      </c>
      <c r="H33" s="161">
        <f t="shared" si="1"/>
        <v>0</v>
      </c>
      <c r="I33" s="161">
        <f t="shared" si="2"/>
        <v>0</v>
      </c>
    </row>
    <row r="34" spans="1:10" s="6" customFormat="1" ht="24.75" hidden="1" customHeight="1" x14ac:dyDescent="0.25">
      <c r="A34" s="4"/>
      <c r="B34" s="73">
        <v>18041800</v>
      </c>
      <c r="C34" s="99" t="s">
        <v>26</v>
      </c>
      <c r="D34" s="161">
        <v>5000</v>
      </c>
      <c r="E34" s="161">
        <v>5000</v>
      </c>
      <c r="F34" s="161">
        <v>0</v>
      </c>
      <c r="G34" s="162">
        <f t="shared" si="0"/>
        <v>-5000</v>
      </c>
      <c r="H34" s="161">
        <f t="shared" si="1"/>
        <v>0</v>
      </c>
      <c r="I34" s="161">
        <f t="shared" si="2"/>
        <v>0</v>
      </c>
    </row>
    <row r="35" spans="1:10" s="6" customFormat="1" ht="17.25" customHeight="1" x14ac:dyDescent="0.25">
      <c r="A35" s="4"/>
      <c r="B35" s="100">
        <v>18050000</v>
      </c>
      <c r="C35" s="101" t="s">
        <v>27</v>
      </c>
      <c r="D35" s="162">
        <v>24064940</v>
      </c>
      <c r="E35" s="162">
        <v>10666120</v>
      </c>
      <c r="F35" s="162">
        <v>10192706.950000001</v>
      </c>
      <c r="G35" s="162">
        <f t="shared" si="0"/>
        <v>-473413.04999999888</v>
      </c>
      <c r="H35" s="161">
        <f t="shared" si="1"/>
        <v>95.561525184415714</v>
      </c>
      <c r="I35" s="161">
        <f t="shared" si="2"/>
        <v>42.355006702696954</v>
      </c>
    </row>
    <row r="36" spans="1:10" s="6" customFormat="1" ht="15.75" x14ac:dyDescent="0.25">
      <c r="A36" s="4"/>
      <c r="B36" s="73">
        <v>18050300</v>
      </c>
      <c r="C36" s="99" t="s">
        <v>28</v>
      </c>
      <c r="D36" s="32">
        <v>1149800</v>
      </c>
      <c r="E36" s="32">
        <v>451500</v>
      </c>
      <c r="F36" s="32">
        <v>608346.4</v>
      </c>
      <c r="G36" s="32">
        <f t="shared" si="0"/>
        <v>156846.40000000002</v>
      </c>
      <c r="H36" s="158">
        <f t="shared" si="1"/>
        <v>134.73895902547065</v>
      </c>
      <c r="I36" s="158">
        <f t="shared" si="2"/>
        <v>52.90888850234824</v>
      </c>
    </row>
    <row r="37" spans="1:10" s="6" customFormat="1" ht="15.75" x14ac:dyDescent="0.25">
      <c r="A37" s="4"/>
      <c r="B37" s="73">
        <v>18050400</v>
      </c>
      <c r="C37" s="99" t="s">
        <v>29</v>
      </c>
      <c r="D37" s="32">
        <v>13973960</v>
      </c>
      <c r="E37" s="32">
        <v>6802620</v>
      </c>
      <c r="F37" s="32">
        <v>6559475.8200000003</v>
      </c>
      <c r="G37" s="32">
        <f t="shared" si="0"/>
        <v>-243144.1799999997</v>
      </c>
      <c r="H37" s="158">
        <f t="shared" si="1"/>
        <v>96.425727440309771</v>
      </c>
      <c r="I37" s="158">
        <f t="shared" si="2"/>
        <v>46.940708431969178</v>
      </c>
    </row>
    <row r="38" spans="1:10" s="6" customFormat="1" ht="45.75" x14ac:dyDescent="0.25">
      <c r="A38" s="4"/>
      <c r="B38" s="73">
        <v>18050500</v>
      </c>
      <c r="C38" s="99" t="s">
        <v>30</v>
      </c>
      <c r="D38" s="32">
        <v>8941180</v>
      </c>
      <c r="E38" s="32">
        <v>3412000</v>
      </c>
      <c r="F38" s="32">
        <v>3024884.73</v>
      </c>
      <c r="G38" s="32">
        <f t="shared" si="0"/>
        <v>-387115.27</v>
      </c>
      <c r="H38" s="158">
        <f t="shared" si="1"/>
        <v>88.654300410316537</v>
      </c>
      <c r="I38" s="158">
        <f t="shared" si="2"/>
        <v>33.830934283841728</v>
      </c>
    </row>
    <row r="39" spans="1:10" s="6" customFormat="1" ht="47.25" hidden="1" x14ac:dyDescent="0.25">
      <c r="A39" s="4"/>
      <c r="B39" s="4">
        <v>19010100</v>
      </c>
      <c r="C39" s="102" t="s">
        <v>31</v>
      </c>
      <c r="D39" s="103">
        <v>0</v>
      </c>
      <c r="E39" s="103">
        <v>0</v>
      </c>
      <c r="F39" s="103">
        <v>1396.7</v>
      </c>
      <c r="G39" s="103">
        <f t="shared" si="0"/>
        <v>1396.7</v>
      </c>
      <c r="H39" s="103">
        <f t="shared" si="1"/>
        <v>0</v>
      </c>
      <c r="I39" s="103">
        <f t="shared" si="2"/>
        <v>0</v>
      </c>
    </row>
    <row r="40" spans="1:10" s="6" customFormat="1" ht="31.5" hidden="1" x14ac:dyDescent="0.25">
      <c r="A40" s="4"/>
      <c r="B40" s="4">
        <v>19010200</v>
      </c>
      <c r="C40" s="102" t="s">
        <v>32</v>
      </c>
      <c r="D40" s="103">
        <v>0</v>
      </c>
      <c r="E40" s="103">
        <v>0</v>
      </c>
      <c r="F40" s="103">
        <v>7.55</v>
      </c>
      <c r="G40" s="103">
        <f t="shared" si="0"/>
        <v>7.55</v>
      </c>
      <c r="H40" s="103">
        <f t="shared" si="1"/>
        <v>0</v>
      </c>
      <c r="I40" s="103">
        <f t="shared" si="2"/>
        <v>0</v>
      </c>
    </row>
    <row r="41" spans="1:10" s="6" customFormat="1" ht="63" hidden="1" x14ac:dyDescent="0.25">
      <c r="A41" s="4"/>
      <c r="B41" s="4">
        <v>19010300</v>
      </c>
      <c r="C41" s="102" t="s">
        <v>33</v>
      </c>
      <c r="D41" s="103">
        <v>0</v>
      </c>
      <c r="E41" s="103">
        <v>0</v>
      </c>
      <c r="F41" s="103">
        <v>607.85</v>
      </c>
      <c r="G41" s="103">
        <f t="shared" si="0"/>
        <v>607.85</v>
      </c>
      <c r="H41" s="103">
        <f t="shared" si="1"/>
        <v>0</v>
      </c>
      <c r="I41" s="103">
        <f t="shared" si="2"/>
        <v>0</v>
      </c>
    </row>
    <row r="42" spans="1:10" s="6" customFormat="1" ht="15.75" x14ac:dyDescent="0.25">
      <c r="A42" s="4"/>
      <c r="B42" s="104">
        <v>20000000</v>
      </c>
      <c r="C42" s="105" t="s">
        <v>34</v>
      </c>
      <c r="D42" s="103">
        <v>1514053.84</v>
      </c>
      <c r="E42" s="103">
        <v>745853.84</v>
      </c>
      <c r="F42" s="103">
        <v>677596.27999999991</v>
      </c>
      <c r="G42" s="103">
        <f t="shared" si="0"/>
        <v>-68257.560000000056</v>
      </c>
      <c r="H42" s="103">
        <f t="shared" si="1"/>
        <v>90.848400002874556</v>
      </c>
      <c r="I42" s="103">
        <f t="shared" si="2"/>
        <v>44.753777051944191</v>
      </c>
    </row>
    <row r="43" spans="1:10" s="6" customFormat="1" ht="30.75" customHeight="1" x14ac:dyDescent="0.25">
      <c r="A43" s="4"/>
      <c r="B43" s="7">
        <v>21000000</v>
      </c>
      <c r="C43" s="8" t="s">
        <v>35</v>
      </c>
      <c r="D43" s="162">
        <v>49800</v>
      </c>
      <c r="E43" s="162">
        <v>12200</v>
      </c>
      <c r="F43" s="162">
        <v>40010</v>
      </c>
      <c r="G43" s="162">
        <f t="shared" si="0"/>
        <v>27810</v>
      </c>
      <c r="H43" s="161">
        <f t="shared" si="1"/>
        <v>327.95081967213116</v>
      </c>
      <c r="I43" s="161">
        <f t="shared" si="2"/>
        <v>80.341365461847388</v>
      </c>
      <c r="J43" s="106"/>
    </row>
    <row r="44" spans="1:10" s="6" customFormat="1" ht="16.5" hidden="1" customHeight="1" x14ac:dyDescent="0.25">
      <c r="A44" s="4"/>
      <c r="B44" s="107">
        <v>21010300</v>
      </c>
      <c r="C44" s="108" t="s">
        <v>36</v>
      </c>
      <c r="D44" s="161">
        <v>15000</v>
      </c>
      <c r="E44" s="161">
        <v>3000</v>
      </c>
      <c r="F44" s="161">
        <v>0</v>
      </c>
      <c r="G44" s="162">
        <f t="shared" si="0"/>
        <v>-3000</v>
      </c>
      <c r="H44" s="161">
        <f t="shared" si="1"/>
        <v>0</v>
      </c>
      <c r="I44" s="161">
        <f t="shared" si="2"/>
        <v>0</v>
      </c>
      <c r="J44" s="106"/>
    </row>
    <row r="45" spans="1:10" s="112" customFormat="1" ht="20.25" customHeight="1" x14ac:dyDescent="0.2">
      <c r="A45" s="109"/>
      <c r="B45" s="110">
        <v>21080000</v>
      </c>
      <c r="C45" s="111" t="s">
        <v>37</v>
      </c>
      <c r="D45" s="162">
        <v>49800</v>
      </c>
      <c r="E45" s="162">
        <v>12200</v>
      </c>
      <c r="F45" s="162">
        <v>40010</v>
      </c>
      <c r="G45" s="162">
        <f t="shared" si="0"/>
        <v>27810</v>
      </c>
      <c r="H45" s="161">
        <f t="shared" si="1"/>
        <v>327.95081967213116</v>
      </c>
      <c r="I45" s="161">
        <f t="shared" si="2"/>
        <v>80.341365461847388</v>
      </c>
      <c r="J45" s="106"/>
    </row>
    <row r="46" spans="1:10" s="112" customFormat="1" ht="15" customHeight="1" x14ac:dyDescent="0.2">
      <c r="A46" s="109"/>
      <c r="B46" s="73">
        <v>21081100</v>
      </c>
      <c r="C46" s="99" t="s">
        <v>38</v>
      </c>
      <c r="D46" s="163">
        <v>34700</v>
      </c>
      <c r="E46" s="163">
        <v>8200</v>
      </c>
      <c r="F46" s="163">
        <v>16210</v>
      </c>
      <c r="G46" s="163">
        <f t="shared" si="0"/>
        <v>8010</v>
      </c>
      <c r="H46" s="164">
        <f t="shared" si="1"/>
        <v>197.6829268292683</v>
      </c>
      <c r="I46" s="164">
        <f t="shared" si="2"/>
        <v>46.714697406340058</v>
      </c>
      <c r="J46" s="106"/>
    </row>
    <row r="47" spans="1:10" s="112" customFormat="1" ht="33" customHeight="1" x14ac:dyDescent="0.2">
      <c r="A47" s="109"/>
      <c r="B47" s="73">
        <v>21081500</v>
      </c>
      <c r="C47" s="99" t="s">
        <v>143</v>
      </c>
      <c r="D47" s="163">
        <v>11100</v>
      </c>
      <c r="E47" s="163">
        <v>600</v>
      </c>
      <c r="F47" s="163">
        <v>23800</v>
      </c>
      <c r="G47" s="163">
        <f t="shared" si="0"/>
        <v>23200</v>
      </c>
      <c r="H47" s="164">
        <f t="shared" si="1"/>
        <v>3966.6666666666665</v>
      </c>
      <c r="I47" s="164">
        <f t="shared" si="2"/>
        <v>214.41441441441441</v>
      </c>
      <c r="J47" s="106"/>
    </row>
    <row r="48" spans="1:10" s="6" customFormat="1" ht="48.75" customHeight="1" x14ac:dyDescent="0.25">
      <c r="A48" s="4"/>
      <c r="B48" s="7">
        <v>22000000</v>
      </c>
      <c r="C48" s="8" t="s">
        <v>39</v>
      </c>
      <c r="D48" s="113">
        <v>1434653.84</v>
      </c>
      <c r="E48" s="113">
        <v>713153.84</v>
      </c>
      <c r="F48" s="113">
        <v>626631.16999999993</v>
      </c>
      <c r="G48" s="113">
        <f t="shared" si="0"/>
        <v>-86522.670000000042</v>
      </c>
      <c r="H48" s="13">
        <f t="shared" si="1"/>
        <v>87.867600909223171</v>
      </c>
      <c r="I48" s="13">
        <f t="shared" si="2"/>
        <v>43.678213693694914</v>
      </c>
    </row>
    <row r="49" spans="1:12" s="6" customFormat="1" ht="15.75" x14ac:dyDescent="0.25">
      <c r="A49" s="4"/>
      <c r="B49" s="114">
        <v>22010000</v>
      </c>
      <c r="C49" s="115" t="s">
        <v>40</v>
      </c>
      <c r="D49" s="116">
        <v>1040230</v>
      </c>
      <c r="E49" s="116">
        <v>537330</v>
      </c>
      <c r="F49" s="116">
        <v>494624.47</v>
      </c>
      <c r="G49" s="116">
        <f t="shared" si="0"/>
        <v>-42705.530000000028</v>
      </c>
      <c r="H49" s="117">
        <f t="shared" si="1"/>
        <v>92.052271416075783</v>
      </c>
      <c r="I49" s="117">
        <f t="shared" si="2"/>
        <v>47.549529430991221</v>
      </c>
    </row>
    <row r="50" spans="1:12" s="6" customFormat="1" ht="15.75" hidden="1" x14ac:dyDescent="0.25">
      <c r="A50" s="4"/>
      <c r="B50" s="114">
        <v>22012500</v>
      </c>
      <c r="C50" s="115" t="s">
        <v>41</v>
      </c>
      <c r="D50" s="117">
        <v>0</v>
      </c>
      <c r="E50" s="117">
        <v>0</v>
      </c>
      <c r="F50" s="117">
        <v>65929.919999999998</v>
      </c>
      <c r="G50" s="116">
        <f t="shared" si="0"/>
        <v>65929.919999999998</v>
      </c>
      <c r="H50" s="117">
        <f t="shared" si="1"/>
        <v>0</v>
      </c>
      <c r="I50" s="117">
        <f t="shared" si="2"/>
        <v>0</v>
      </c>
    </row>
    <row r="51" spans="1:12" s="112" customFormat="1" ht="13.5" x14ac:dyDescent="0.25">
      <c r="A51" s="109"/>
      <c r="B51" s="114">
        <v>22090000</v>
      </c>
      <c r="C51" s="115" t="s">
        <v>42</v>
      </c>
      <c r="D51" s="116">
        <v>373100</v>
      </c>
      <c r="E51" s="116">
        <v>157100</v>
      </c>
      <c r="F51" s="116">
        <v>107722.29</v>
      </c>
      <c r="G51" s="116">
        <f t="shared" si="0"/>
        <v>-49377.710000000006</v>
      </c>
      <c r="H51" s="117">
        <f t="shared" si="1"/>
        <v>68.569248886059825</v>
      </c>
      <c r="I51" s="117">
        <f t="shared" si="2"/>
        <v>28.872229965156791</v>
      </c>
    </row>
    <row r="52" spans="1:12" s="6" customFormat="1" ht="63" hidden="1" x14ac:dyDescent="0.25">
      <c r="A52" s="4"/>
      <c r="B52" s="4">
        <v>22090100</v>
      </c>
      <c r="C52" s="102" t="s">
        <v>43</v>
      </c>
      <c r="D52" s="103">
        <v>113000</v>
      </c>
      <c r="E52" s="103">
        <v>18200</v>
      </c>
      <c r="F52" s="103">
        <v>23721.58</v>
      </c>
      <c r="G52" s="32">
        <f t="shared" si="0"/>
        <v>5521.5800000000017</v>
      </c>
      <c r="H52" s="103">
        <f t="shared" si="1"/>
        <v>130.33835164835165</v>
      </c>
      <c r="I52" s="103">
        <f t="shared" si="2"/>
        <v>20.992548672566375</v>
      </c>
    </row>
    <row r="53" spans="1:12" s="6" customFormat="1" ht="47.25" hidden="1" x14ac:dyDescent="0.25">
      <c r="A53" s="4"/>
      <c r="B53" s="4">
        <v>22090400</v>
      </c>
      <c r="C53" s="102" t="s">
        <v>44</v>
      </c>
      <c r="D53" s="103">
        <v>12000</v>
      </c>
      <c r="E53" s="103">
        <v>2000</v>
      </c>
      <c r="F53" s="103">
        <v>17017</v>
      </c>
      <c r="G53" s="32">
        <f t="shared" si="0"/>
        <v>15017</v>
      </c>
      <c r="H53" s="103">
        <f t="shared" si="1"/>
        <v>850.85</v>
      </c>
      <c r="I53" s="103">
        <f t="shared" si="2"/>
        <v>141.80833333333334</v>
      </c>
    </row>
    <row r="54" spans="1:12" s="120" customFormat="1" ht="20.45" customHeight="1" x14ac:dyDescent="0.25">
      <c r="A54" s="118"/>
      <c r="B54" s="119">
        <v>24000000</v>
      </c>
      <c r="C54" s="155" t="s">
        <v>45</v>
      </c>
      <c r="D54" s="113">
        <v>29600</v>
      </c>
      <c r="E54" s="113">
        <v>20500</v>
      </c>
      <c r="F54" s="113">
        <v>10955.11</v>
      </c>
      <c r="G54" s="113">
        <f t="shared" si="0"/>
        <v>-9544.89</v>
      </c>
      <c r="H54" s="13">
        <f t="shared" si="1"/>
        <v>53.439560975609758</v>
      </c>
      <c r="I54" s="13">
        <f t="shared" si="2"/>
        <v>37.010506756756762</v>
      </c>
    </row>
    <row r="55" spans="1:12" s="6" customFormat="1" ht="15.75" hidden="1" x14ac:dyDescent="0.25">
      <c r="A55" s="4"/>
      <c r="B55" s="4">
        <v>24060000</v>
      </c>
      <c r="C55" s="102" t="s">
        <v>37</v>
      </c>
      <c r="D55" s="103">
        <v>30000</v>
      </c>
      <c r="E55" s="103">
        <v>7000</v>
      </c>
      <c r="F55" s="103">
        <v>29834.48</v>
      </c>
      <c r="G55" s="103">
        <f t="shared" si="0"/>
        <v>22834.48</v>
      </c>
      <c r="H55" s="103">
        <f t="shared" si="1"/>
        <v>426.20685714285713</v>
      </c>
      <c r="I55" s="103">
        <f t="shared" si="2"/>
        <v>99.448266666666669</v>
      </c>
    </row>
    <row r="56" spans="1:12" s="6" customFormat="1" ht="15.75" hidden="1" x14ac:dyDescent="0.25">
      <c r="A56" s="4"/>
      <c r="B56" s="4">
        <v>24060300</v>
      </c>
      <c r="C56" s="102" t="s">
        <v>37</v>
      </c>
      <c r="D56" s="103">
        <v>30000</v>
      </c>
      <c r="E56" s="103">
        <v>7000</v>
      </c>
      <c r="F56" s="103">
        <v>29834.48</v>
      </c>
      <c r="G56" s="103">
        <f t="shared" si="0"/>
        <v>22834.48</v>
      </c>
      <c r="H56" s="103">
        <f t="shared" si="1"/>
        <v>426.20685714285713</v>
      </c>
      <c r="I56" s="103">
        <f t="shared" si="2"/>
        <v>99.448266666666669</v>
      </c>
    </row>
    <row r="57" spans="1:12" s="6" customFormat="1" ht="15.75" x14ac:dyDescent="0.25">
      <c r="A57" s="4"/>
      <c r="B57" s="104">
        <v>30000000</v>
      </c>
      <c r="C57" s="105" t="s">
        <v>46</v>
      </c>
      <c r="D57" s="113">
        <v>8800</v>
      </c>
      <c r="E57" s="113">
        <v>600</v>
      </c>
      <c r="F57" s="113">
        <v>1500</v>
      </c>
      <c r="G57" s="113">
        <f t="shared" si="0"/>
        <v>900</v>
      </c>
      <c r="H57" s="13">
        <f t="shared" si="1"/>
        <v>250</v>
      </c>
      <c r="I57" s="13">
        <f t="shared" si="2"/>
        <v>17.045454545454543</v>
      </c>
    </row>
    <row r="58" spans="1:12" s="6" customFormat="1" ht="94.5" hidden="1" x14ac:dyDescent="0.25">
      <c r="A58" s="4"/>
      <c r="B58" s="4">
        <v>31010000</v>
      </c>
      <c r="C58" s="102" t="s">
        <v>48</v>
      </c>
      <c r="D58" s="165">
        <v>10000</v>
      </c>
      <c r="E58" s="165">
        <v>2100</v>
      </c>
      <c r="F58" s="165">
        <v>5425.11</v>
      </c>
      <c r="G58" s="103">
        <f t="shared" si="0"/>
        <v>3325.1099999999997</v>
      </c>
      <c r="H58" s="103">
        <f t="shared" si="1"/>
        <v>258.33857142857141</v>
      </c>
      <c r="I58" s="103">
        <f t="shared" si="2"/>
        <v>54.251099999999994</v>
      </c>
    </row>
    <row r="59" spans="1:12" s="112" customFormat="1" ht="16.5" hidden="1" customHeight="1" x14ac:dyDescent="0.25">
      <c r="A59" s="109"/>
      <c r="B59" s="4">
        <v>40000000</v>
      </c>
      <c r="C59" s="102" t="s">
        <v>71</v>
      </c>
      <c r="D59" s="32">
        <v>0</v>
      </c>
      <c r="E59" s="32">
        <v>0</v>
      </c>
      <c r="F59" s="32">
        <v>0</v>
      </c>
      <c r="G59" s="32">
        <f t="shared" si="0"/>
        <v>0</v>
      </c>
      <c r="H59" s="166">
        <f t="shared" si="1"/>
        <v>0</v>
      </c>
      <c r="I59" s="166">
        <f t="shared" si="2"/>
        <v>0</v>
      </c>
    </row>
    <row r="60" spans="1:12" s="6" customFormat="1" ht="16.5" hidden="1" customHeight="1" x14ac:dyDescent="0.25">
      <c r="A60" s="191" t="s">
        <v>49</v>
      </c>
      <c r="B60" s="192"/>
      <c r="C60" s="192"/>
      <c r="D60" s="13">
        <f>D61-D59</f>
        <v>102910150.42000002</v>
      </c>
      <c r="E60" s="13">
        <f>E61-E59</f>
        <v>45436210.420000002</v>
      </c>
      <c r="F60" s="13">
        <f>F61-F59</f>
        <v>42003957.460000001</v>
      </c>
      <c r="G60" s="13">
        <f t="shared" si="0"/>
        <v>-3432252.9600000009</v>
      </c>
      <c r="H60" s="13">
        <f t="shared" si="1"/>
        <v>92.445996423836448</v>
      </c>
      <c r="I60" s="103">
        <f t="shared" si="2"/>
        <v>40.81614620965199</v>
      </c>
    </row>
    <row r="61" spans="1:12" s="6" customFormat="1" ht="16.5" customHeight="1" x14ac:dyDescent="0.3">
      <c r="A61" s="191" t="s">
        <v>110</v>
      </c>
      <c r="B61" s="191"/>
      <c r="C61" s="191"/>
      <c r="D61" s="13">
        <f>D57+D42+D7</f>
        <v>102910150.42000002</v>
      </c>
      <c r="E61" s="13">
        <f>E57+E42+E7+E59</f>
        <v>45436210.420000002</v>
      </c>
      <c r="F61" s="13">
        <f>F57+F42+F7+F59</f>
        <v>42003957.460000001</v>
      </c>
      <c r="G61" s="13">
        <f t="shared" si="0"/>
        <v>-3432252.9600000009</v>
      </c>
      <c r="H61" s="167">
        <f t="shared" si="1"/>
        <v>92.445996423836448</v>
      </c>
      <c r="I61" s="13">
        <f t="shared" si="2"/>
        <v>40.81614620965199</v>
      </c>
      <c r="L61" s="140"/>
    </row>
    <row r="62" spans="1:12" s="6" customFormat="1" ht="16.5" customHeight="1" x14ac:dyDescent="0.25">
      <c r="A62" s="168"/>
      <c r="B62" s="7">
        <v>40000000</v>
      </c>
      <c r="C62" s="7" t="s">
        <v>111</v>
      </c>
      <c r="D62" s="13">
        <v>60507435</v>
      </c>
      <c r="E62" s="13">
        <v>36684503</v>
      </c>
      <c r="F62" s="13">
        <v>36841252</v>
      </c>
      <c r="G62" s="13">
        <f t="shared" si="0"/>
        <v>156749</v>
      </c>
      <c r="H62" s="13">
        <f t="shared" si="1"/>
        <v>100.42728941973127</v>
      </c>
      <c r="I62" s="13">
        <f t="shared" si="2"/>
        <v>60.887148827247429</v>
      </c>
      <c r="L62" s="140"/>
    </row>
    <row r="63" spans="1:12" s="6" customFormat="1" ht="16.5" customHeight="1" x14ac:dyDescent="0.25">
      <c r="A63" s="168"/>
      <c r="B63" s="169" t="s">
        <v>112</v>
      </c>
      <c r="C63" s="170"/>
      <c r="D63" s="13">
        <f>SUM(D61:D62)</f>
        <v>163417585.42000002</v>
      </c>
      <c r="E63" s="13">
        <f>SUM(E61:E62)</f>
        <v>82120713.420000002</v>
      </c>
      <c r="F63" s="13">
        <f>SUM(F61:F62)</f>
        <v>78845209.460000008</v>
      </c>
      <c r="G63" s="13">
        <f t="shared" si="0"/>
        <v>-3275503.9599999934</v>
      </c>
      <c r="H63" s="13">
        <f t="shared" si="1"/>
        <v>96.011354719670194</v>
      </c>
      <c r="I63" s="13">
        <f t="shared" si="2"/>
        <v>48.247689657976345</v>
      </c>
      <c r="L63" s="140"/>
    </row>
    <row r="64" spans="1:12" s="6" customFormat="1" ht="15.75" x14ac:dyDescent="0.25">
      <c r="B64" s="193" t="s">
        <v>51</v>
      </c>
      <c r="C64" s="194"/>
      <c r="D64" s="194"/>
      <c r="E64" s="194"/>
      <c r="F64" s="194"/>
      <c r="G64" s="195"/>
      <c r="I64" s="4"/>
    </row>
    <row r="65" spans="2:9" s="6" customFormat="1" ht="15.75" x14ac:dyDescent="0.25">
      <c r="B65" s="104">
        <v>10000000</v>
      </c>
      <c r="C65" s="105" t="s">
        <v>2</v>
      </c>
      <c r="D65" s="113">
        <v>70530</v>
      </c>
      <c r="E65" s="113">
        <v>38410</v>
      </c>
      <c r="F65" s="113">
        <v>34224.74</v>
      </c>
      <c r="G65" s="113">
        <f>F65-E65</f>
        <v>-4185.260000000002</v>
      </c>
      <c r="H65" s="113">
        <f>IF(E65=0,0,F65/E65*100)</f>
        <v>89.103722988804989</v>
      </c>
      <c r="I65" s="116">
        <f>IF(D65=0,0,F65/D65*100)</f>
        <v>48.525081525591943</v>
      </c>
    </row>
    <row r="66" spans="2:9" s="6" customFormat="1" ht="15.75" x14ac:dyDescent="0.25">
      <c r="B66" s="171">
        <v>19010000</v>
      </c>
      <c r="C66" s="172" t="s">
        <v>65</v>
      </c>
      <c r="D66" s="116">
        <v>70530</v>
      </c>
      <c r="E66" s="116">
        <v>38410</v>
      </c>
      <c r="F66" s="116">
        <v>34224.74</v>
      </c>
      <c r="G66" s="116">
        <f>F66-E66</f>
        <v>-4185.260000000002</v>
      </c>
      <c r="H66" s="116">
        <f>IF(E66=0,0,F66/E66*100)</f>
        <v>89.103722988804989</v>
      </c>
      <c r="I66" s="116">
        <f>IF(D66=0,0,F66/D66*100)</f>
        <v>48.525081525591943</v>
      </c>
    </row>
    <row r="67" spans="2:9" s="6" customFormat="1" ht="47.25" hidden="1" x14ac:dyDescent="0.25">
      <c r="B67" s="4">
        <v>18040000</v>
      </c>
      <c r="C67" s="102" t="s">
        <v>22</v>
      </c>
      <c r="D67" s="150">
        <v>0</v>
      </c>
      <c r="E67" s="150">
        <v>0</v>
      </c>
      <c r="F67" s="150">
        <v>0</v>
      </c>
      <c r="G67" s="150">
        <v>-126.29</v>
      </c>
      <c r="H67" s="150">
        <v>-126.29</v>
      </c>
      <c r="I67" s="150">
        <v>0</v>
      </c>
    </row>
    <row r="68" spans="2:9" s="6" customFormat="1" ht="94.5" hidden="1" x14ac:dyDescent="0.25">
      <c r="B68" s="4">
        <v>18041500</v>
      </c>
      <c r="C68" s="102" t="s">
        <v>52</v>
      </c>
      <c r="D68" s="150">
        <v>0</v>
      </c>
      <c r="E68" s="150">
        <v>0</v>
      </c>
      <c r="F68" s="150">
        <v>0</v>
      </c>
      <c r="G68" s="150">
        <v>-126.29</v>
      </c>
      <c r="H68" s="150">
        <v>-126.29</v>
      </c>
      <c r="I68" s="150">
        <v>0</v>
      </c>
    </row>
    <row r="69" spans="2:9" s="6" customFormat="1" ht="15.75" x14ac:dyDescent="0.25">
      <c r="B69" s="104">
        <v>20000000</v>
      </c>
      <c r="C69" s="105" t="s">
        <v>34</v>
      </c>
      <c r="D69" s="113">
        <v>2741235.02</v>
      </c>
      <c r="E69" s="113">
        <v>1370242.51</v>
      </c>
      <c r="F69" s="113">
        <v>2783348.79</v>
      </c>
      <c r="G69" s="113">
        <f t="shared" ref="G69:G88" si="3">F69-E69</f>
        <v>1413106.28</v>
      </c>
      <c r="H69" s="113">
        <f t="shared" ref="H69:H88" si="4">IF(E69=0,0,F69/E69*100)</f>
        <v>203.1281886007171</v>
      </c>
      <c r="I69" s="113">
        <f t="shared" ref="I69:I88" si="5">IF(D69=0,0,F69/D69*100)</f>
        <v>101.53630643460845</v>
      </c>
    </row>
    <row r="70" spans="2:9" s="6" customFormat="1" ht="31.5" hidden="1" x14ac:dyDescent="0.25">
      <c r="B70" s="4">
        <v>24170000</v>
      </c>
      <c r="C70" s="102" t="s">
        <v>66</v>
      </c>
      <c r="D70" s="32">
        <v>0</v>
      </c>
      <c r="E70" s="32">
        <v>0</v>
      </c>
      <c r="F70" s="32">
        <v>0</v>
      </c>
      <c r="G70" s="113">
        <f t="shared" si="3"/>
        <v>0</v>
      </c>
      <c r="H70" s="150">
        <f t="shared" si="4"/>
        <v>0</v>
      </c>
      <c r="I70" s="150">
        <f t="shared" si="5"/>
        <v>0</v>
      </c>
    </row>
    <row r="71" spans="2:9" s="6" customFormat="1" ht="15.75" hidden="1" x14ac:dyDescent="0.25">
      <c r="B71" s="4">
        <v>24060000</v>
      </c>
      <c r="C71" s="102" t="s">
        <v>37</v>
      </c>
      <c r="D71" s="116">
        <v>3000</v>
      </c>
      <c r="E71" s="116">
        <v>3000</v>
      </c>
      <c r="F71" s="116">
        <v>1000</v>
      </c>
      <c r="G71" s="113">
        <f t="shared" si="3"/>
        <v>-2000</v>
      </c>
      <c r="H71" s="150">
        <f t="shared" si="4"/>
        <v>33.333333333333329</v>
      </c>
      <c r="I71" s="150">
        <f t="shared" si="5"/>
        <v>33.333333333333329</v>
      </c>
    </row>
    <row r="72" spans="2:9" s="6" customFormat="1" ht="63" hidden="1" x14ac:dyDescent="0.25">
      <c r="B72" s="4">
        <v>24062100</v>
      </c>
      <c r="C72" s="102" t="s">
        <v>53</v>
      </c>
      <c r="D72" s="116">
        <v>3000</v>
      </c>
      <c r="E72" s="116">
        <v>3000</v>
      </c>
      <c r="F72" s="116">
        <v>1000</v>
      </c>
      <c r="G72" s="113">
        <f t="shared" si="3"/>
        <v>-2000</v>
      </c>
      <c r="H72" s="150">
        <f t="shared" si="4"/>
        <v>33.333333333333329</v>
      </c>
      <c r="I72" s="150">
        <f t="shared" si="5"/>
        <v>33.333333333333329</v>
      </c>
    </row>
    <row r="73" spans="2:9" s="6" customFormat="1" ht="51" x14ac:dyDescent="0.25">
      <c r="B73" s="173">
        <v>24062100</v>
      </c>
      <c r="C73" s="174" t="s">
        <v>53</v>
      </c>
      <c r="D73" s="151">
        <v>5550</v>
      </c>
      <c r="E73" s="151">
        <v>2400</v>
      </c>
      <c r="F73" s="151">
        <v>1803.83</v>
      </c>
      <c r="G73" s="175">
        <f t="shared" si="3"/>
        <v>-596.17000000000007</v>
      </c>
      <c r="H73" s="151">
        <f t="shared" si="4"/>
        <v>75.15958333333333</v>
      </c>
      <c r="I73" s="151">
        <f t="shared" si="5"/>
        <v>32.501441441441443</v>
      </c>
    </row>
    <row r="74" spans="2:9" s="6" customFormat="1" ht="25.5" x14ac:dyDescent="0.25">
      <c r="B74" s="173">
        <v>24170000</v>
      </c>
      <c r="C74" s="174" t="s">
        <v>66</v>
      </c>
      <c r="D74" s="151">
        <v>12000</v>
      </c>
      <c r="E74" s="151">
        <v>6000</v>
      </c>
      <c r="F74" s="151">
        <v>0</v>
      </c>
      <c r="G74" s="175">
        <f t="shared" si="3"/>
        <v>-6000</v>
      </c>
      <c r="H74" s="151">
        <f t="shared" si="4"/>
        <v>0</v>
      </c>
      <c r="I74" s="151">
        <f t="shared" si="5"/>
        <v>0</v>
      </c>
    </row>
    <row r="75" spans="2:9" s="6" customFormat="1" ht="36.75" customHeight="1" x14ac:dyDescent="0.25">
      <c r="B75" s="173">
        <v>25000000</v>
      </c>
      <c r="C75" s="174" t="s">
        <v>54</v>
      </c>
      <c r="D75" s="152">
        <v>2723685.02</v>
      </c>
      <c r="E75" s="152">
        <v>1361842.51</v>
      </c>
      <c r="F75" s="152">
        <v>2781544.96</v>
      </c>
      <c r="G75" s="116">
        <f t="shared" si="3"/>
        <v>1419702.45</v>
      </c>
      <c r="H75" s="116">
        <f t="shared" si="4"/>
        <v>204.24865133634285</v>
      </c>
      <c r="I75" s="116">
        <f t="shared" si="5"/>
        <v>102.12432566817142</v>
      </c>
    </row>
    <row r="76" spans="2:9" s="6" customFormat="1" ht="47.25" hidden="1" x14ac:dyDescent="0.25">
      <c r="B76" s="4">
        <v>25010000</v>
      </c>
      <c r="C76" s="102" t="s">
        <v>55</v>
      </c>
      <c r="D76" s="116">
        <v>25400</v>
      </c>
      <c r="E76" s="116">
        <v>25400</v>
      </c>
      <c r="F76" s="116">
        <v>6350</v>
      </c>
      <c r="G76" s="116">
        <f t="shared" si="3"/>
        <v>-19050</v>
      </c>
      <c r="H76" s="176">
        <f t="shared" si="4"/>
        <v>25</v>
      </c>
      <c r="I76" s="176">
        <f t="shared" si="5"/>
        <v>25</v>
      </c>
    </row>
    <row r="77" spans="2:9" s="6" customFormat="1" ht="15.75" hidden="1" x14ac:dyDescent="0.25">
      <c r="B77" s="4">
        <v>25010300</v>
      </c>
      <c r="C77" s="102" t="s">
        <v>56</v>
      </c>
      <c r="D77" s="116">
        <v>25400</v>
      </c>
      <c r="E77" s="116">
        <v>25400</v>
      </c>
      <c r="F77" s="116">
        <v>6350</v>
      </c>
      <c r="G77" s="116">
        <f t="shared" si="3"/>
        <v>-19050</v>
      </c>
      <c r="H77" s="176">
        <f t="shared" si="4"/>
        <v>25</v>
      </c>
      <c r="I77" s="176">
        <f t="shared" si="5"/>
        <v>25</v>
      </c>
    </row>
    <row r="78" spans="2:9" s="6" customFormat="1" ht="16.350000000000001" customHeight="1" x14ac:dyDescent="0.25">
      <c r="B78" s="104">
        <v>30000000</v>
      </c>
      <c r="C78" s="105" t="s">
        <v>46</v>
      </c>
      <c r="D78" s="177">
        <v>471315</v>
      </c>
      <c r="E78" s="177">
        <v>235657.5</v>
      </c>
      <c r="F78" s="177">
        <v>0</v>
      </c>
      <c r="G78" s="177">
        <f t="shared" si="3"/>
        <v>-235657.5</v>
      </c>
      <c r="H78" s="178">
        <f t="shared" si="4"/>
        <v>0</v>
      </c>
      <c r="I78" s="178">
        <f t="shared" si="5"/>
        <v>0</v>
      </c>
    </row>
    <row r="79" spans="2:9" s="6" customFormat="1" ht="17.850000000000001" hidden="1" customHeight="1" x14ac:dyDescent="0.25">
      <c r="B79" s="171">
        <v>31000000</v>
      </c>
      <c r="C79" s="172" t="s">
        <v>47</v>
      </c>
      <c r="D79" s="116">
        <v>100</v>
      </c>
      <c r="E79" s="116">
        <v>100</v>
      </c>
      <c r="F79" s="116">
        <v>100</v>
      </c>
      <c r="G79" s="116">
        <f t="shared" si="3"/>
        <v>0</v>
      </c>
      <c r="H79" s="176">
        <f t="shared" si="4"/>
        <v>100</v>
      </c>
      <c r="I79" s="176">
        <f t="shared" si="5"/>
        <v>100</v>
      </c>
    </row>
    <row r="80" spans="2:9" s="6" customFormat="1" ht="17.649999999999999" hidden="1" customHeight="1" x14ac:dyDescent="0.25">
      <c r="B80" s="171">
        <v>31030000</v>
      </c>
      <c r="C80" s="172" t="s">
        <v>57</v>
      </c>
      <c r="D80" s="116">
        <v>100</v>
      </c>
      <c r="E80" s="116">
        <v>100</v>
      </c>
      <c r="F80" s="116">
        <v>100</v>
      </c>
      <c r="G80" s="116">
        <f t="shared" si="3"/>
        <v>0</v>
      </c>
      <c r="H80" s="176">
        <f t="shared" si="4"/>
        <v>100</v>
      </c>
      <c r="I80" s="176">
        <f t="shared" si="5"/>
        <v>100</v>
      </c>
    </row>
    <row r="81" spans="1:23" s="6" customFormat="1" ht="17.850000000000001" hidden="1" customHeight="1" x14ac:dyDescent="0.25">
      <c r="B81" s="171">
        <v>33000000</v>
      </c>
      <c r="C81" s="172" t="s">
        <v>58</v>
      </c>
      <c r="D81" s="116">
        <v>510000</v>
      </c>
      <c r="E81" s="116">
        <v>510000</v>
      </c>
      <c r="F81" s="116">
        <v>149000</v>
      </c>
      <c r="G81" s="116">
        <f t="shared" si="3"/>
        <v>-361000</v>
      </c>
      <c r="H81" s="176">
        <f t="shared" si="4"/>
        <v>29.215686274509807</v>
      </c>
      <c r="I81" s="176">
        <f t="shared" si="5"/>
        <v>29.215686274509807</v>
      </c>
    </row>
    <row r="82" spans="1:23" s="6" customFormat="1" ht="57" customHeight="1" x14ac:dyDescent="0.25">
      <c r="B82" s="173">
        <v>33010400</v>
      </c>
      <c r="C82" s="172" t="s">
        <v>60</v>
      </c>
      <c r="D82" s="179">
        <v>471315</v>
      </c>
      <c r="E82" s="179">
        <v>235657.5</v>
      </c>
      <c r="F82" s="179">
        <v>0</v>
      </c>
      <c r="G82" s="151">
        <f t="shared" si="3"/>
        <v>-235657.5</v>
      </c>
      <c r="H82" s="180">
        <f t="shared" si="4"/>
        <v>0</v>
      </c>
      <c r="I82" s="180">
        <f t="shared" si="5"/>
        <v>0</v>
      </c>
    </row>
    <row r="83" spans="1:23" s="1" customFormat="1" ht="17.100000000000001" hidden="1" customHeight="1" x14ac:dyDescent="0.25">
      <c r="A83" s="70"/>
      <c r="B83" s="72">
        <v>33010100</v>
      </c>
      <c r="C83" s="72" t="s">
        <v>59</v>
      </c>
      <c r="D83" s="33">
        <v>110000</v>
      </c>
      <c r="E83" s="33">
        <v>110000</v>
      </c>
      <c r="F83" s="33">
        <v>29000</v>
      </c>
      <c r="G83" s="33">
        <f t="shared" si="3"/>
        <v>-81000</v>
      </c>
      <c r="H83" s="71">
        <f t="shared" si="4"/>
        <v>26.36363636363636</v>
      </c>
      <c r="I83" s="71">
        <f t="shared" si="5"/>
        <v>26.36363636363636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1" customFormat="1" ht="17.100000000000001" hidden="1" customHeight="1" x14ac:dyDescent="0.25">
      <c r="A84" s="70"/>
      <c r="B84" s="72">
        <v>33010400</v>
      </c>
      <c r="C84" s="72" t="s">
        <v>60</v>
      </c>
      <c r="D84" s="33">
        <v>400000</v>
      </c>
      <c r="E84" s="33">
        <v>400000</v>
      </c>
      <c r="F84" s="33">
        <v>120000</v>
      </c>
      <c r="G84" s="33">
        <f t="shared" si="3"/>
        <v>-280000</v>
      </c>
      <c r="H84" s="71">
        <f t="shared" si="4"/>
        <v>30</v>
      </c>
      <c r="I84" s="71">
        <f t="shared" si="5"/>
        <v>30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133" customFormat="1" ht="17.100000000000001" customHeight="1" x14ac:dyDescent="0.25">
      <c r="B85" s="196" t="s">
        <v>113</v>
      </c>
      <c r="C85" s="197"/>
      <c r="D85" s="134">
        <f>D65+D69+D78</f>
        <v>3283080.02</v>
      </c>
      <c r="E85" s="134">
        <f>E65+E69+E78</f>
        <v>1644310.01</v>
      </c>
      <c r="F85" s="134">
        <f>F65+F69+F78</f>
        <v>2817573.5300000003</v>
      </c>
      <c r="G85" s="134">
        <f t="shared" si="3"/>
        <v>1173263.5200000003</v>
      </c>
      <c r="H85" s="134">
        <f t="shared" si="4"/>
        <v>171.35293909692857</v>
      </c>
      <c r="I85" s="134">
        <f t="shared" si="5"/>
        <v>85.82104343591358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75" customFormat="1" ht="17.100000000000001" customHeight="1" x14ac:dyDescent="0.25">
      <c r="B86" s="77">
        <v>40000000</v>
      </c>
      <c r="C86" s="78" t="s">
        <v>111</v>
      </c>
      <c r="D86" s="79">
        <v>10000</v>
      </c>
      <c r="E86" s="79">
        <v>10000</v>
      </c>
      <c r="F86" s="79">
        <v>10000</v>
      </c>
      <c r="G86" s="79">
        <f t="shared" si="3"/>
        <v>0</v>
      </c>
      <c r="H86" s="79">
        <f t="shared" si="4"/>
        <v>100</v>
      </c>
      <c r="I86" s="79">
        <f t="shared" si="5"/>
        <v>100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135" customFormat="1" ht="21.75" customHeight="1" x14ac:dyDescent="0.25">
      <c r="B87" s="198" t="s">
        <v>61</v>
      </c>
      <c r="C87" s="199"/>
      <c r="D87" s="136">
        <f>D85+D86</f>
        <v>3293080.02</v>
      </c>
      <c r="E87" s="136">
        <f t="shared" ref="E87:F87" si="6">E85+E86</f>
        <v>1654310.01</v>
      </c>
      <c r="F87" s="136">
        <f t="shared" si="6"/>
        <v>2827573.5300000003</v>
      </c>
      <c r="G87" s="134">
        <f t="shared" si="3"/>
        <v>1173263.5200000003</v>
      </c>
      <c r="H87" s="134">
        <f t="shared" si="4"/>
        <v>170.92162369252665</v>
      </c>
      <c r="I87" s="134">
        <f t="shared" si="5"/>
        <v>85.86410025954973</v>
      </c>
      <c r="J87" s="141"/>
      <c r="K87" s="141"/>
      <c r="L87" s="140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1:23" s="132" customFormat="1" ht="37.5" customHeight="1" x14ac:dyDescent="0.3">
      <c r="B88" s="181" t="s">
        <v>114</v>
      </c>
      <c r="C88" s="182"/>
      <c r="D88" s="137">
        <f>D87+D63</f>
        <v>166710665.44000003</v>
      </c>
      <c r="E88" s="137">
        <f>E87+E63</f>
        <v>83775023.430000007</v>
      </c>
      <c r="F88" s="137">
        <f>F87+F63</f>
        <v>81672782.99000001</v>
      </c>
      <c r="G88" s="138">
        <f t="shared" si="3"/>
        <v>-2102240.4399999976</v>
      </c>
      <c r="H88" s="138">
        <f t="shared" si="4"/>
        <v>97.490611934287827</v>
      </c>
      <c r="I88" s="138">
        <f t="shared" si="5"/>
        <v>48.990736600109393</v>
      </c>
      <c r="J88" s="6"/>
      <c r="K88" s="6"/>
      <c r="L88" s="1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1" customFormat="1" ht="15.75" x14ac:dyDescent="0.25">
      <c r="F89" s="6"/>
    </row>
    <row r="91" spans="1:23" x14ac:dyDescent="0.2">
      <c r="C91" s="5" t="s">
        <v>73</v>
      </c>
      <c r="D91" s="5" t="s">
        <v>74</v>
      </c>
    </row>
  </sheetData>
  <mergeCells count="14">
    <mergeCell ref="B88:C88"/>
    <mergeCell ref="A3:H3"/>
    <mergeCell ref="A5:A6"/>
    <mergeCell ref="B5:B6"/>
    <mergeCell ref="C5:C6"/>
    <mergeCell ref="D5:D6"/>
    <mergeCell ref="E5:E6"/>
    <mergeCell ref="F5:F6"/>
    <mergeCell ref="G5:I5"/>
    <mergeCell ref="A60:C60"/>
    <mergeCell ref="A61:C61"/>
    <mergeCell ref="B64:G64"/>
    <mergeCell ref="B85:C85"/>
    <mergeCell ref="B87:C87"/>
  </mergeCells>
  <pageMargins left="0.59055118110236227" right="0.59055118110236227" top="0.39370078740157483" bottom="0.39370078740157483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tabSelected="1" topLeftCell="B1" zoomScale="73" zoomScaleNormal="73" workbookViewId="0">
      <pane xSplit="1" ySplit="7" topLeftCell="C198" activePane="bottomRight" state="frozen"/>
      <selection activeCell="B1" sqref="B1"/>
      <selection pane="topRight" activeCell="C1" sqref="C1"/>
      <selection pane="bottomLeft" activeCell="B8" sqref="B8"/>
      <selection pane="bottomRight" activeCell="G20" sqref="G20"/>
    </sheetView>
  </sheetViews>
  <sheetFormatPr defaultRowHeight="18.75" x14ac:dyDescent="0.3"/>
  <cols>
    <col min="1" max="1" width="0" style="17" hidden="1" customWidth="1"/>
    <col min="2" max="2" width="9.85546875" style="17" customWidth="1"/>
    <col min="3" max="3" width="56.28515625" style="17" customWidth="1"/>
    <col min="4" max="4" width="21" style="17" customWidth="1"/>
    <col min="5" max="6" width="18.7109375" style="17" customWidth="1"/>
    <col min="7" max="7" width="20.28515625" style="17" customWidth="1"/>
    <col min="8" max="8" width="18.7109375" style="17" customWidth="1"/>
    <col min="9" max="9" width="25" style="17" customWidth="1"/>
    <col min="10" max="12" width="9.140625" style="17"/>
    <col min="13" max="13" width="14.28515625" style="17" bestFit="1" customWidth="1"/>
    <col min="14" max="16384" width="9.140625" style="17"/>
  </cols>
  <sheetData>
    <row r="1" spans="1:9" x14ac:dyDescent="0.3">
      <c r="G1" s="18"/>
      <c r="I1" s="17" t="s">
        <v>67</v>
      </c>
    </row>
    <row r="2" spans="1:9" x14ac:dyDescent="0.3">
      <c r="A2" s="19"/>
      <c r="B2" s="19"/>
      <c r="C2" s="38"/>
      <c r="D2" s="38"/>
      <c r="E2" s="38"/>
      <c r="F2" s="19" t="s">
        <v>193</v>
      </c>
      <c r="G2" s="39"/>
      <c r="H2" s="38"/>
      <c r="I2" s="40"/>
    </row>
    <row r="3" spans="1:9" ht="20.25" x14ac:dyDescent="0.3">
      <c r="A3" s="29" t="s">
        <v>68</v>
      </c>
      <c r="B3" s="29"/>
      <c r="C3" s="183" t="s">
        <v>75</v>
      </c>
      <c r="D3" s="183"/>
      <c r="E3" s="183"/>
      <c r="F3" s="203" t="s">
        <v>194</v>
      </c>
      <c r="G3" s="203"/>
      <c r="H3" s="29"/>
      <c r="I3" s="29"/>
    </row>
    <row r="4" spans="1:9" x14ac:dyDescent="0.3">
      <c r="F4" s="18"/>
      <c r="I4" s="18" t="s">
        <v>0</v>
      </c>
    </row>
    <row r="5" spans="1:9" s="20" customFormat="1" x14ac:dyDescent="0.3">
      <c r="A5" s="204"/>
      <c r="B5" s="205" t="s">
        <v>97</v>
      </c>
      <c r="C5" s="205"/>
      <c r="D5" s="207" t="s">
        <v>144</v>
      </c>
      <c r="E5" s="208" t="s">
        <v>146</v>
      </c>
      <c r="F5" s="210" t="s">
        <v>192</v>
      </c>
      <c r="G5" s="205" t="s">
        <v>50</v>
      </c>
      <c r="H5" s="205"/>
      <c r="I5" s="205"/>
    </row>
    <row r="6" spans="1:9" s="20" customFormat="1" ht="105.95" customHeight="1" x14ac:dyDescent="0.3">
      <c r="A6" s="204"/>
      <c r="B6" s="206"/>
      <c r="C6" s="206"/>
      <c r="D6" s="207"/>
      <c r="E6" s="209"/>
      <c r="F6" s="210"/>
      <c r="G6" s="142" t="s">
        <v>1</v>
      </c>
      <c r="H6" s="142" t="s">
        <v>145</v>
      </c>
      <c r="I6" s="142" t="s">
        <v>181</v>
      </c>
    </row>
    <row r="7" spans="1:9" s="20" customFormat="1" ht="22.7" customHeight="1" x14ac:dyDescent="0.3">
      <c r="A7" s="21"/>
      <c r="B7" s="200" t="s">
        <v>63</v>
      </c>
      <c r="C7" s="200"/>
      <c r="D7" s="200"/>
      <c r="E7" s="200"/>
      <c r="F7" s="200"/>
      <c r="G7" s="200"/>
      <c r="H7" s="200"/>
      <c r="I7" s="201"/>
    </row>
    <row r="8" spans="1:9" s="20" customFormat="1" ht="34.5" customHeight="1" x14ac:dyDescent="0.35">
      <c r="A8" s="21"/>
      <c r="B8" s="42" t="s">
        <v>115</v>
      </c>
      <c r="C8" s="43" t="s">
        <v>116</v>
      </c>
      <c r="D8" s="44">
        <f>D9+D22+D23+D24+D25+D26+D27+D28+D29+D33+D34+D35+D36+D37+D41+D43+D44+D45+D42+D38</f>
        <v>52008827</v>
      </c>
      <c r="E8" s="44">
        <f t="shared" ref="E8:F8" si="0">E9+E22+E23+E24+E25+E26+E27+E28+E29+E33+E34+E35+E36+E37+E41+E43+E44+E45+E42+E38</f>
        <v>34850391.600000001</v>
      </c>
      <c r="F8" s="44">
        <f t="shared" si="0"/>
        <v>21564384.419999998</v>
      </c>
      <c r="G8" s="45">
        <f>F8-E8</f>
        <v>-13286007.180000003</v>
      </c>
      <c r="H8" s="44">
        <f>IF(E8=0,0,F8/E8*100)</f>
        <v>61.877021835243873</v>
      </c>
      <c r="I8" s="44">
        <f>IF(D8=0,0,F8/D8*100)</f>
        <v>41.462931705804472</v>
      </c>
    </row>
    <row r="9" spans="1:9" s="22" customFormat="1" ht="59.25" customHeight="1" x14ac:dyDescent="0.2">
      <c r="B9" s="82"/>
      <c r="C9" s="83" t="s">
        <v>166</v>
      </c>
      <c r="D9" s="84">
        <f>D10+D11+D12+D13+D14+D15+D16+D17+D18+D19+D20+D21</f>
        <v>23460259</v>
      </c>
      <c r="E9" s="84">
        <f>E10+E11+E12+E13+E14+E15+E16+E17+E18+E19+E20+E21</f>
        <v>14715879</v>
      </c>
      <c r="F9" s="84">
        <f t="shared" ref="F9" si="1">F10+F11+F12+F13+F14+F15+F16+F17+F18+F19+F20+F21</f>
        <v>10537497.209999997</v>
      </c>
      <c r="G9" s="86">
        <f>F9-E9</f>
        <v>-4178381.7900000028</v>
      </c>
      <c r="H9" s="86">
        <f>IF(E9=0,0,F9/E9*100)</f>
        <v>71.606305066792117</v>
      </c>
      <c r="I9" s="86">
        <f>IF(D9=0,0,F9/D9*100)</f>
        <v>44.916372023002808</v>
      </c>
    </row>
    <row r="10" spans="1:9" s="121" customFormat="1" ht="38.25" customHeight="1" x14ac:dyDescent="0.2">
      <c r="B10" s="143">
        <v>2111</v>
      </c>
      <c r="C10" s="144" t="s">
        <v>147</v>
      </c>
      <c r="D10" s="145">
        <f>15700000+1126300</f>
        <v>16826300</v>
      </c>
      <c r="E10" s="145">
        <f>9420000+706300</f>
        <v>10126300</v>
      </c>
      <c r="F10" s="145">
        <f>7185992.49+590718.6</f>
        <v>7776711.0899999999</v>
      </c>
      <c r="G10" s="41">
        <f t="shared" ref="G10:G188" si="2">F10-E10</f>
        <v>-2349588.91</v>
      </c>
      <c r="H10" s="41">
        <f t="shared" ref="H10:H33" si="3">IF(E10=0,0,F10/E10*100)</f>
        <v>76.797162734661228</v>
      </c>
      <c r="I10" s="41">
        <f t="shared" ref="I10:I188" si="4">IF(D10=0,0,F10/D10*100)</f>
        <v>46.217594420639116</v>
      </c>
    </row>
    <row r="11" spans="1:9" s="22" customFormat="1" ht="38.25" customHeight="1" x14ac:dyDescent="0.2">
      <c r="B11" s="143">
        <v>2120</v>
      </c>
      <c r="C11" s="146" t="s">
        <v>148</v>
      </c>
      <c r="D11" s="147">
        <f>3454000+221650</f>
        <v>3675650</v>
      </c>
      <c r="E11" s="145">
        <f>2072400+138910</f>
        <v>2211310</v>
      </c>
      <c r="F11" s="145">
        <f>1477479.62+118205.14</f>
        <v>1595684.76</v>
      </c>
      <c r="G11" s="41">
        <f t="shared" si="2"/>
        <v>-615625.24</v>
      </c>
      <c r="H11" s="41">
        <f t="shared" si="3"/>
        <v>72.160156649226025</v>
      </c>
      <c r="I11" s="41">
        <f t="shared" si="4"/>
        <v>43.412315100730481</v>
      </c>
    </row>
    <row r="12" spans="1:9" s="22" customFormat="1" ht="43.5" customHeight="1" x14ac:dyDescent="0.2">
      <c r="B12" s="143">
        <v>2210</v>
      </c>
      <c r="C12" s="146" t="s">
        <v>133</v>
      </c>
      <c r="D12" s="147">
        <f>1324000+83500</f>
        <v>1407500</v>
      </c>
      <c r="E12" s="145">
        <f>1024000+55000</f>
        <v>1079000</v>
      </c>
      <c r="F12" s="145">
        <f>477153.43+6323</f>
        <v>483476.43</v>
      </c>
      <c r="G12" s="41">
        <f t="shared" si="2"/>
        <v>-595523.57000000007</v>
      </c>
      <c r="H12" s="41">
        <f t="shared" si="3"/>
        <v>44.807824837812788</v>
      </c>
      <c r="I12" s="41">
        <f t="shared" si="4"/>
        <v>34.350012788632327</v>
      </c>
    </row>
    <row r="13" spans="1:9" s="22" customFormat="1" ht="53.25" customHeight="1" x14ac:dyDescent="0.2">
      <c r="B13" s="143">
        <v>2240</v>
      </c>
      <c r="C13" s="146" t="s">
        <v>139</v>
      </c>
      <c r="D13" s="147">
        <f>797409+18500</f>
        <v>815909</v>
      </c>
      <c r="E13" s="145">
        <f>753409+12000</f>
        <v>765409</v>
      </c>
      <c r="F13" s="145">
        <f>376041.17+3999.95</f>
        <v>380041.12</v>
      </c>
      <c r="G13" s="41">
        <f t="shared" si="2"/>
        <v>-385367.88</v>
      </c>
      <c r="H13" s="41">
        <f t="shared" si="3"/>
        <v>49.652031789539969</v>
      </c>
      <c r="I13" s="41">
        <f t="shared" si="4"/>
        <v>46.578861122992883</v>
      </c>
    </row>
    <row r="14" spans="1:9" s="22" customFormat="1" ht="48" customHeight="1" x14ac:dyDescent="0.2">
      <c r="B14" s="143">
        <v>2250</v>
      </c>
      <c r="C14" s="146" t="s">
        <v>149</v>
      </c>
      <c r="D14" s="147">
        <f>50000+20900</f>
        <v>70900</v>
      </c>
      <c r="E14" s="145">
        <f>40960+14900</f>
        <v>55860</v>
      </c>
      <c r="F14" s="145">
        <f>34678.45+1520</f>
        <v>36198.449999999997</v>
      </c>
      <c r="G14" s="41">
        <f t="shared" si="2"/>
        <v>-19661.550000000003</v>
      </c>
      <c r="H14" s="41">
        <f t="shared" si="3"/>
        <v>64.802094522019331</v>
      </c>
      <c r="I14" s="41">
        <f t="shared" si="4"/>
        <v>51.055641748942172</v>
      </c>
    </row>
    <row r="15" spans="1:9" s="22" customFormat="1" ht="45" customHeight="1" x14ac:dyDescent="0.2">
      <c r="B15" s="143">
        <v>2271</v>
      </c>
      <c r="C15" s="146" t="s">
        <v>150</v>
      </c>
      <c r="D15" s="147">
        <v>150000</v>
      </c>
      <c r="E15" s="145">
        <v>100000</v>
      </c>
      <c r="F15" s="145">
        <v>85347.27</v>
      </c>
      <c r="G15" s="41">
        <f t="shared" si="2"/>
        <v>-14652.729999999996</v>
      </c>
      <c r="H15" s="41">
        <f t="shared" si="3"/>
        <v>85.347270000000009</v>
      </c>
      <c r="I15" s="41">
        <f t="shared" si="4"/>
        <v>56.898179999999996</v>
      </c>
    </row>
    <row r="16" spans="1:9" s="22" customFormat="1" ht="45" customHeight="1" x14ac:dyDescent="0.2">
      <c r="B16" s="143">
        <v>2272</v>
      </c>
      <c r="C16" s="146" t="s">
        <v>151</v>
      </c>
      <c r="D16" s="147">
        <v>35000</v>
      </c>
      <c r="E16" s="145">
        <v>19000</v>
      </c>
      <c r="F16" s="145">
        <v>10608.03</v>
      </c>
      <c r="G16" s="41">
        <f t="shared" si="2"/>
        <v>-8391.9699999999993</v>
      </c>
      <c r="H16" s="41">
        <f t="shared" si="3"/>
        <v>55.831736842105265</v>
      </c>
      <c r="I16" s="41">
        <f t="shared" si="4"/>
        <v>30.308657142857143</v>
      </c>
    </row>
    <row r="17" spans="2:9" s="22" customFormat="1" ht="45.75" customHeight="1" x14ac:dyDescent="0.2">
      <c r="B17" s="143">
        <v>2273</v>
      </c>
      <c r="C17" s="146" t="s">
        <v>152</v>
      </c>
      <c r="D17" s="147">
        <v>199000</v>
      </c>
      <c r="E17" s="145">
        <v>129000</v>
      </c>
      <c r="F17" s="145">
        <v>87195.33</v>
      </c>
      <c r="G17" s="41">
        <f t="shared" si="2"/>
        <v>-41804.67</v>
      </c>
      <c r="H17" s="41">
        <f t="shared" si="3"/>
        <v>67.593279069767448</v>
      </c>
      <c r="I17" s="41">
        <f t="shared" si="4"/>
        <v>43.816748743718591</v>
      </c>
    </row>
    <row r="18" spans="2:9" s="22" customFormat="1" ht="42.75" customHeight="1" x14ac:dyDescent="0.2">
      <c r="B18" s="143">
        <v>2274</v>
      </c>
      <c r="C18" s="146" t="s">
        <v>153</v>
      </c>
      <c r="D18" s="147">
        <v>220000</v>
      </c>
      <c r="E18" s="145">
        <v>170000</v>
      </c>
      <c r="F18" s="145">
        <v>79168.399999999994</v>
      </c>
      <c r="G18" s="41">
        <f t="shared" si="2"/>
        <v>-90831.6</v>
      </c>
      <c r="H18" s="41">
        <f t="shared" si="3"/>
        <v>46.569647058823527</v>
      </c>
      <c r="I18" s="41">
        <f t="shared" si="4"/>
        <v>35.98563636363636</v>
      </c>
    </row>
    <row r="19" spans="2:9" s="22" customFormat="1" ht="45" customHeight="1" x14ac:dyDescent="0.2">
      <c r="B19" s="143">
        <v>2275</v>
      </c>
      <c r="C19" s="146" t="s">
        <v>154</v>
      </c>
      <c r="D19" s="147">
        <v>30000</v>
      </c>
      <c r="E19" s="145">
        <v>30000</v>
      </c>
      <c r="F19" s="145">
        <v>0</v>
      </c>
      <c r="G19" s="41">
        <f t="shared" si="2"/>
        <v>-30000</v>
      </c>
      <c r="H19" s="41">
        <f t="shared" si="3"/>
        <v>0</v>
      </c>
      <c r="I19" s="41">
        <f t="shared" si="4"/>
        <v>0</v>
      </c>
    </row>
    <row r="20" spans="2:9" s="22" customFormat="1" ht="63" customHeight="1" x14ac:dyDescent="0.2">
      <c r="B20" s="143">
        <v>2282</v>
      </c>
      <c r="C20" s="146" t="s">
        <v>135</v>
      </c>
      <c r="D20" s="147">
        <v>10000</v>
      </c>
      <c r="E20" s="145">
        <v>10000</v>
      </c>
      <c r="F20" s="145">
        <v>0</v>
      </c>
      <c r="G20" s="41">
        <f t="shared" si="2"/>
        <v>-10000</v>
      </c>
      <c r="H20" s="41">
        <f t="shared" si="3"/>
        <v>0</v>
      </c>
      <c r="I20" s="41">
        <f t="shared" si="4"/>
        <v>0</v>
      </c>
    </row>
    <row r="21" spans="2:9" s="22" customFormat="1" ht="38.25" customHeight="1" x14ac:dyDescent="0.2">
      <c r="B21" s="143">
        <v>2800</v>
      </c>
      <c r="C21" s="146" t="s">
        <v>155</v>
      </c>
      <c r="D21" s="147">
        <v>20000</v>
      </c>
      <c r="E21" s="145">
        <v>20000</v>
      </c>
      <c r="F21" s="145">
        <v>3066.33</v>
      </c>
      <c r="G21" s="41">
        <f t="shared" si="2"/>
        <v>-16933.669999999998</v>
      </c>
      <c r="H21" s="41">
        <f t="shared" si="3"/>
        <v>15.33165</v>
      </c>
      <c r="I21" s="41">
        <f t="shared" si="4"/>
        <v>15.33165</v>
      </c>
    </row>
    <row r="22" spans="2:9" s="121" customFormat="1" ht="44.25" customHeight="1" x14ac:dyDescent="0.2">
      <c r="B22" s="122" t="s">
        <v>76</v>
      </c>
      <c r="C22" s="94" t="s">
        <v>168</v>
      </c>
      <c r="D22" s="85">
        <v>749000</v>
      </c>
      <c r="E22" s="85">
        <v>489000</v>
      </c>
      <c r="F22" s="85">
        <v>51754</v>
      </c>
      <c r="G22" s="86">
        <f t="shared" si="2"/>
        <v>-437246</v>
      </c>
      <c r="H22" s="86">
        <f t="shared" si="3"/>
        <v>10.58364008179959</v>
      </c>
      <c r="I22" s="86">
        <f t="shared" si="4"/>
        <v>6.909746328437917</v>
      </c>
    </row>
    <row r="23" spans="2:9" s="22" customFormat="1" ht="60.75" customHeight="1" x14ac:dyDescent="0.2">
      <c r="B23" s="82">
        <v>2111</v>
      </c>
      <c r="C23" s="83" t="s">
        <v>86</v>
      </c>
      <c r="D23" s="84">
        <v>1070250</v>
      </c>
      <c r="E23" s="85">
        <v>992250</v>
      </c>
      <c r="F23" s="85">
        <v>305134.34000000003</v>
      </c>
      <c r="G23" s="86">
        <f t="shared" si="2"/>
        <v>-687115.65999999992</v>
      </c>
      <c r="H23" s="86">
        <f t="shared" si="3"/>
        <v>30.751760141093477</v>
      </c>
      <c r="I23" s="86">
        <f t="shared" si="4"/>
        <v>28.510566690025698</v>
      </c>
    </row>
    <row r="24" spans="2:9" s="22" customFormat="1" ht="51.75" hidden="1" customHeight="1" x14ac:dyDescent="0.2">
      <c r="B24" s="88">
        <v>2146</v>
      </c>
      <c r="C24" s="83" t="s">
        <v>117</v>
      </c>
      <c r="D24" s="84">
        <v>0</v>
      </c>
      <c r="E24" s="85">
        <v>0</v>
      </c>
      <c r="F24" s="85">
        <v>0</v>
      </c>
      <c r="G24" s="86">
        <f t="shared" si="2"/>
        <v>0</v>
      </c>
      <c r="H24" s="86">
        <f t="shared" si="3"/>
        <v>0</v>
      </c>
      <c r="I24" s="86">
        <f t="shared" si="4"/>
        <v>0</v>
      </c>
    </row>
    <row r="25" spans="2:9" s="22" customFormat="1" ht="47.25" hidden="1" customHeight="1" x14ac:dyDescent="0.2">
      <c r="B25" s="88">
        <v>2152</v>
      </c>
      <c r="C25" s="83" t="s">
        <v>156</v>
      </c>
      <c r="D25" s="84">
        <v>0</v>
      </c>
      <c r="E25" s="85">
        <v>0</v>
      </c>
      <c r="F25" s="85">
        <v>0</v>
      </c>
      <c r="G25" s="86">
        <f t="shared" si="2"/>
        <v>0</v>
      </c>
      <c r="H25" s="86">
        <f t="shared" si="3"/>
        <v>0</v>
      </c>
      <c r="I25" s="86">
        <f t="shared" si="4"/>
        <v>0</v>
      </c>
    </row>
    <row r="26" spans="2:9" s="22" customFormat="1" ht="60.75" customHeight="1" x14ac:dyDescent="0.2">
      <c r="B26" s="88">
        <v>3050</v>
      </c>
      <c r="C26" s="83" t="s">
        <v>118</v>
      </c>
      <c r="D26" s="84">
        <v>500000</v>
      </c>
      <c r="E26" s="85">
        <v>208335</v>
      </c>
      <c r="F26" s="85">
        <v>166656.54</v>
      </c>
      <c r="G26" s="86">
        <f t="shared" si="2"/>
        <v>-41678.459999999992</v>
      </c>
      <c r="H26" s="86">
        <f t="shared" si="3"/>
        <v>79.99449924400605</v>
      </c>
      <c r="I26" s="86">
        <f t="shared" si="4"/>
        <v>33.331308000000007</v>
      </c>
    </row>
    <row r="27" spans="2:9" s="22" customFormat="1" ht="84" hidden="1" customHeight="1" x14ac:dyDescent="0.2">
      <c r="B27" s="82">
        <v>3104</v>
      </c>
      <c r="C27" s="83" t="s">
        <v>157</v>
      </c>
      <c r="D27" s="84">
        <v>0</v>
      </c>
      <c r="E27" s="85">
        <v>0</v>
      </c>
      <c r="F27" s="85">
        <v>0</v>
      </c>
      <c r="G27" s="86">
        <f>F27-E27</f>
        <v>0</v>
      </c>
      <c r="H27" s="86">
        <f t="shared" si="3"/>
        <v>0</v>
      </c>
      <c r="I27" s="86">
        <f t="shared" si="4"/>
        <v>0</v>
      </c>
    </row>
    <row r="28" spans="2:9" s="22" customFormat="1" ht="106.5" customHeight="1" x14ac:dyDescent="0.2">
      <c r="B28" s="82">
        <v>3140</v>
      </c>
      <c r="C28" s="83" t="s">
        <v>119</v>
      </c>
      <c r="D28" s="84">
        <v>249000</v>
      </c>
      <c r="E28" s="85">
        <v>125000</v>
      </c>
      <c r="F28" s="85">
        <v>18000</v>
      </c>
      <c r="G28" s="86">
        <f>F28-E28</f>
        <v>-107000</v>
      </c>
      <c r="H28" s="86">
        <f t="shared" si="3"/>
        <v>14.399999999999999</v>
      </c>
      <c r="I28" s="86">
        <f t="shared" si="4"/>
        <v>7.2289156626506017</v>
      </c>
    </row>
    <row r="29" spans="2:9" s="22" customFormat="1" ht="51" customHeight="1" x14ac:dyDescent="0.2">
      <c r="B29" s="82">
        <v>3242</v>
      </c>
      <c r="C29" s="83" t="s">
        <v>87</v>
      </c>
      <c r="D29" s="84">
        <v>4530000</v>
      </c>
      <c r="E29" s="84">
        <v>3412000</v>
      </c>
      <c r="F29" s="84">
        <v>2383831.9700000002</v>
      </c>
      <c r="G29" s="86">
        <f t="shared" si="2"/>
        <v>-1028168.0299999998</v>
      </c>
      <c r="H29" s="86">
        <f t="shared" si="3"/>
        <v>69.866118698710437</v>
      </c>
      <c r="I29" s="86">
        <f t="shared" si="4"/>
        <v>52.623222295805746</v>
      </c>
    </row>
    <row r="30" spans="2:9" s="22" customFormat="1" ht="51" customHeight="1" x14ac:dyDescent="0.2">
      <c r="B30" s="143">
        <v>2282</v>
      </c>
      <c r="C30" s="146" t="s">
        <v>135</v>
      </c>
      <c r="D30" s="147">
        <v>70000</v>
      </c>
      <c r="E30" s="147">
        <v>70000</v>
      </c>
      <c r="F30" s="147">
        <v>25000</v>
      </c>
      <c r="G30" s="41">
        <f t="shared" si="2"/>
        <v>-45000</v>
      </c>
      <c r="H30" s="41">
        <f t="shared" si="3"/>
        <v>35.714285714285715</v>
      </c>
      <c r="I30" s="41">
        <f t="shared" si="4"/>
        <v>35.714285714285715</v>
      </c>
    </row>
    <row r="31" spans="2:9" s="22" customFormat="1" ht="51" customHeight="1" x14ac:dyDescent="0.2">
      <c r="B31" s="143">
        <v>2610</v>
      </c>
      <c r="C31" s="146" t="s">
        <v>182</v>
      </c>
      <c r="D31" s="147">
        <v>3700000</v>
      </c>
      <c r="E31" s="145">
        <v>2777000</v>
      </c>
      <c r="F31" s="145">
        <v>1961272.97</v>
      </c>
      <c r="G31" s="41">
        <f t="shared" si="2"/>
        <v>-815727.03</v>
      </c>
      <c r="H31" s="41">
        <f t="shared" si="3"/>
        <v>70.625602088584799</v>
      </c>
      <c r="I31" s="41">
        <f t="shared" si="4"/>
        <v>53.007377567567573</v>
      </c>
    </row>
    <row r="32" spans="2:9" s="22" customFormat="1" ht="51" customHeight="1" x14ac:dyDescent="0.2">
      <c r="B32" s="143">
        <v>2730</v>
      </c>
      <c r="C32" s="146" t="s">
        <v>177</v>
      </c>
      <c r="D32" s="147">
        <v>760000</v>
      </c>
      <c r="E32" s="145">
        <v>565000</v>
      </c>
      <c r="F32" s="145">
        <v>397559</v>
      </c>
      <c r="G32" s="41">
        <f t="shared" si="2"/>
        <v>-167441</v>
      </c>
      <c r="H32" s="41">
        <f t="shared" si="3"/>
        <v>70.364424778761062</v>
      </c>
      <c r="I32" s="41">
        <f t="shared" si="4"/>
        <v>52.310394736842106</v>
      </c>
    </row>
    <row r="33" spans="2:13" s="22" customFormat="1" ht="41.25" customHeight="1" x14ac:dyDescent="0.2">
      <c r="B33" s="82">
        <v>6013</v>
      </c>
      <c r="C33" s="83" t="s">
        <v>102</v>
      </c>
      <c r="D33" s="84">
        <v>2700000</v>
      </c>
      <c r="E33" s="85">
        <v>1700000</v>
      </c>
      <c r="F33" s="85">
        <v>1246999.1599999999</v>
      </c>
      <c r="G33" s="86">
        <f t="shared" si="2"/>
        <v>-453000.84000000008</v>
      </c>
      <c r="H33" s="86">
        <f t="shared" si="3"/>
        <v>73.352891764705873</v>
      </c>
      <c r="I33" s="86">
        <f t="shared" si="4"/>
        <v>46.18515407407407</v>
      </c>
    </row>
    <row r="34" spans="2:13" s="22" customFormat="1" ht="57" hidden="1" customHeight="1" x14ac:dyDescent="0.2">
      <c r="B34" s="82">
        <v>6016</v>
      </c>
      <c r="C34" s="83" t="s">
        <v>103</v>
      </c>
      <c r="D34" s="84">
        <v>0</v>
      </c>
      <c r="E34" s="85">
        <v>0</v>
      </c>
      <c r="F34" s="85">
        <v>0</v>
      </c>
      <c r="G34" s="86">
        <f t="shared" si="2"/>
        <v>0</v>
      </c>
      <c r="H34" s="86">
        <f t="shared" ref="H34:H40" si="5">IF(E34=0,0,F34/E34*100)</f>
        <v>0</v>
      </c>
      <c r="I34" s="86">
        <f t="shared" si="4"/>
        <v>0</v>
      </c>
    </row>
    <row r="35" spans="2:13" s="22" customFormat="1" ht="38.25" customHeight="1" x14ac:dyDescent="0.2">
      <c r="B35" s="82">
        <v>6017</v>
      </c>
      <c r="C35" s="83" t="s">
        <v>104</v>
      </c>
      <c r="D35" s="84">
        <v>240000</v>
      </c>
      <c r="E35" s="85">
        <v>240000</v>
      </c>
      <c r="F35" s="85">
        <v>240000</v>
      </c>
      <c r="G35" s="86">
        <f t="shared" si="2"/>
        <v>0</v>
      </c>
      <c r="H35" s="86">
        <f t="shared" si="5"/>
        <v>100</v>
      </c>
      <c r="I35" s="86">
        <f t="shared" si="4"/>
        <v>100</v>
      </c>
    </row>
    <row r="36" spans="2:13" s="22" customFormat="1" ht="46.5" customHeight="1" x14ac:dyDescent="0.2">
      <c r="B36" s="82">
        <v>6030</v>
      </c>
      <c r="C36" s="83" t="s">
        <v>105</v>
      </c>
      <c r="D36" s="84">
        <v>13480818</v>
      </c>
      <c r="E36" s="85">
        <v>9185930</v>
      </c>
      <c r="F36" s="85">
        <v>5717478.6100000003</v>
      </c>
      <c r="G36" s="86">
        <f t="shared" si="2"/>
        <v>-3468451.3899999997</v>
      </c>
      <c r="H36" s="86">
        <f t="shared" si="5"/>
        <v>62.241695832648411</v>
      </c>
      <c r="I36" s="86">
        <f t="shared" si="4"/>
        <v>42.411956084564011</v>
      </c>
    </row>
    <row r="37" spans="2:13" s="22" customFormat="1" ht="38.25" customHeight="1" x14ac:dyDescent="0.2">
      <c r="B37" s="82">
        <v>7130</v>
      </c>
      <c r="C37" s="83" t="s">
        <v>120</v>
      </c>
      <c r="D37" s="84">
        <v>220000</v>
      </c>
      <c r="E37" s="85">
        <v>220000</v>
      </c>
      <c r="F37" s="85">
        <v>19500</v>
      </c>
      <c r="G37" s="86">
        <f t="shared" si="2"/>
        <v>-200500</v>
      </c>
      <c r="H37" s="86">
        <f t="shared" si="5"/>
        <v>8.8636363636363633</v>
      </c>
      <c r="I37" s="86">
        <f t="shared" si="4"/>
        <v>8.8636363636363633</v>
      </c>
    </row>
    <row r="38" spans="2:13" s="22" customFormat="1" ht="66" customHeight="1" x14ac:dyDescent="0.2">
      <c r="B38" s="82">
        <v>7461</v>
      </c>
      <c r="C38" s="83" t="s">
        <v>169</v>
      </c>
      <c r="D38" s="84">
        <f>D39+D40</f>
        <v>3200000</v>
      </c>
      <c r="E38" s="84">
        <f t="shared" ref="E38:F38" si="6">E39+E40</f>
        <v>2142497.6</v>
      </c>
      <c r="F38" s="84">
        <f t="shared" si="6"/>
        <v>99987.16</v>
      </c>
      <c r="G38" s="86">
        <f t="shared" si="2"/>
        <v>-2042510.4400000002</v>
      </c>
      <c r="H38" s="86">
        <f t="shared" si="5"/>
        <v>4.6668505019562208</v>
      </c>
      <c r="I38" s="86">
        <f t="shared" si="4"/>
        <v>3.1245987500000001</v>
      </c>
    </row>
    <row r="39" spans="2:13" s="22" customFormat="1" ht="66" customHeight="1" x14ac:dyDescent="0.2">
      <c r="B39" s="143">
        <v>2240</v>
      </c>
      <c r="C39" s="146" t="s">
        <v>139</v>
      </c>
      <c r="D39" s="147">
        <v>130000</v>
      </c>
      <c r="E39" s="145">
        <v>130000</v>
      </c>
      <c r="F39" s="145">
        <v>0</v>
      </c>
      <c r="G39" s="41">
        <f t="shared" si="2"/>
        <v>-130000</v>
      </c>
      <c r="H39" s="41">
        <f t="shared" si="5"/>
        <v>0</v>
      </c>
      <c r="I39" s="41">
        <f t="shared" si="4"/>
        <v>0</v>
      </c>
    </row>
    <row r="40" spans="2:13" s="22" customFormat="1" ht="66" customHeight="1" x14ac:dyDescent="0.2">
      <c r="B40" s="143">
        <v>2610</v>
      </c>
      <c r="C40" s="146" t="s">
        <v>182</v>
      </c>
      <c r="D40" s="147">
        <v>3070000</v>
      </c>
      <c r="E40" s="145">
        <v>2012497.6</v>
      </c>
      <c r="F40" s="145">
        <v>99987.16</v>
      </c>
      <c r="G40" s="41">
        <f t="shared" si="2"/>
        <v>-1912510.4400000002</v>
      </c>
      <c r="H40" s="41">
        <f t="shared" si="5"/>
        <v>4.9683120119000392</v>
      </c>
      <c r="I40" s="41">
        <f t="shared" si="4"/>
        <v>3.2569107491856681</v>
      </c>
    </row>
    <row r="41" spans="2:13" s="22" customFormat="1" ht="56.25" customHeight="1" x14ac:dyDescent="0.2">
      <c r="B41" s="82">
        <v>8110</v>
      </c>
      <c r="C41" s="83" t="s">
        <v>183</v>
      </c>
      <c r="D41" s="84">
        <v>89500</v>
      </c>
      <c r="E41" s="85">
        <v>89500</v>
      </c>
      <c r="F41" s="85">
        <v>77624</v>
      </c>
      <c r="G41" s="86">
        <f t="shared" si="2"/>
        <v>-11876</v>
      </c>
      <c r="H41" s="86">
        <f t="shared" ref="H41:H206" si="7">IF(E41=0,0,F41/E41*100)</f>
        <v>86.730726256983232</v>
      </c>
      <c r="I41" s="86">
        <f t="shared" si="4"/>
        <v>86.730726256983232</v>
      </c>
    </row>
    <row r="42" spans="2:13" s="121" customFormat="1" ht="48" customHeight="1" x14ac:dyDescent="0.2">
      <c r="B42" s="82">
        <v>7470</v>
      </c>
      <c r="C42" s="94" t="s">
        <v>170</v>
      </c>
      <c r="D42" s="85">
        <v>160000</v>
      </c>
      <c r="E42" s="85">
        <v>160000</v>
      </c>
      <c r="F42" s="85">
        <v>19960</v>
      </c>
      <c r="G42" s="86">
        <f t="shared" si="2"/>
        <v>-140040</v>
      </c>
      <c r="H42" s="86">
        <f t="shared" si="7"/>
        <v>12.475</v>
      </c>
      <c r="I42" s="86">
        <f t="shared" si="4"/>
        <v>12.475</v>
      </c>
    </row>
    <row r="43" spans="2:13" s="22" customFormat="1" ht="46.5" customHeight="1" x14ac:dyDescent="0.2">
      <c r="B43" s="82">
        <v>7680</v>
      </c>
      <c r="C43" s="83" t="s">
        <v>107</v>
      </c>
      <c r="D43" s="84">
        <v>60000</v>
      </c>
      <c r="E43" s="85">
        <v>0</v>
      </c>
      <c r="F43" s="85">
        <v>0</v>
      </c>
      <c r="G43" s="86">
        <f t="shared" si="2"/>
        <v>0</v>
      </c>
      <c r="H43" s="86">
        <f t="shared" si="7"/>
        <v>0</v>
      </c>
      <c r="I43" s="86">
        <f t="shared" si="4"/>
        <v>0</v>
      </c>
    </row>
    <row r="44" spans="2:13" s="22" customFormat="1" ht="42" customHeight="1" x14ac:dyDescent="0.2">
      <c r="B44" s="82">
        <v>7693</v>
      </c>
      <c r="C44" s="83" t="s">
        <v>158</v>
      </c>
      <c r="D44" s="84">
        <v>500000</v>
      </c>
      <c r="E44" s="85">
        <v>495000</v>
      </c>
      <c r="F44" s="85">
        <v>268795.38</v>
      </c>
      <c r="G44" s="86">
        <f t="shared" si="2"/>
        <v>-226204.62</v>
      </c>
      <c r="H44" s="86">
        <f t="shared" si="7"/>
        <v>54.302096969696969</v>
      </c>
      <c r="I44" s="86">
        <f t="shared" si="4"/>
        <v>53.759076000000007</v>
      </c>
    </row>
    <row r="45" spans="2:13" s="22" customFormat="1" ht="56.25" customHeight="1" x14ac:dyDescent="0.2">
      <c r="B45" s="82">
        <v>8210</v>
      </c>
      <c r="C45" s="83" t="s">
        <v>159</v>
      </c>
      <c r="D45" s="84">
        <v>800000</v>
      </c>
      <c r="E45" s="85">
        <v>675000</v>
      </c>
      <c r="F45" s="85">
        <v>411166.05</v>
      </c>
      <c r="G45" s="86">
        <f t="shared" si="2"/>
        <v>-263833.95</v>
      </c>
      <c r="H45" s="86">
        <f t="shared" si="7"/>
        <v>60.913488888888892</v>
      </c>
      <c r="I45" s="86">
        <f t="shared" si="4"/>
        <v>51.395756250000005</v>
      </c>
    </row>
    <row r="46" spans="2:13" s="22" customFormat="1" ht="42.75" customHeight="1" x14ac:dyDescent="0.2">
      <c r="B46" s="46" t="s">
        <v>121</v>
      </c>
      <c r="C46" s="47" t="s">
        <v>122</v>
      </c>
      <c r="D46" s="48">
        <f>D47+D61+D76+D86+D93+D100+D108+D101</f>
        <v>88282023.420000002</v>
      </c>
      <c r="E46" s="48">
        <f t="shared" ref="E46:F46" si="8">E47+E61+E76+E86+E93+E100+E108+E101</f>
        <v>57971892.420000002</v>
      </c>
      <c r="F46" s="48">
        <f t="shared" si="8"/>
        <v>45169277.670000002</v>
      </c>
      <c r="G46" s="48">
        <f t="shared" si="2"/>
        <v>-12802614.75</v>
      </c>
      <c r="H46" s="49">
        <f>IF(E46=0,0,F46/E46*100)</f>
        <v>77.915824004421893</v>
      </c>
      <c r="I46" s="49">
        <f t="shared" si="4"/>
        <v>51.16475123718908</v>
      </c>
      <c r="M46" s="126"/>
    </row>
    <row r="47" spans="2:13" s="22" customFormat="1" ht="31.5" customHeight="1" x14ac:dyDescent="0.2">
      <c r="B47" s="89" t="s">
        <v>77</v>
      </c>
      <c r="C47" s="56" t="s">
        <v>78</v>
      </c>
      <c r="D47" s="90">
        <f>D48+D49+D50+D51+D52+D53+D54+D55+D56+D57+D58+D59+D60</f>
        <v>12186213</v>
      </c>
      <c r="E47" s="90">
        <f t="shared" ref="E47:F47" si="9">E48+E49+E50+E51+E52+E53+E54+E55+E56+E57+E58+E59+E60</f>
        <v>8205273</v>
      </c>
      <c r="F47" s="90">
        <f t="shared" si="9"/>
        <v>5219228.9999999991</v>
      </c>
      <c r="G47" s="90">
        <f>F47-E47</f>
        <v>-2986044.0000000009</v>
      </c>
      <c r="H47" s="86">
        <f t="shared" si="7"/>
        <v>63.60823095099942</v>
      </c>
      <c r="I47" s="86">
        <f t="shared" si="4"/>
        <v>42.828965815713211</v>
      </c>
    </row>
    <row r="48" spans="2:13" s="22" customFormat="1" ht="31.5" customHeight="1" x14ac:dyDescent="0.2">
      <c r="B48" s="50">
        <v>2111</v>
      </c>
      <c r="C48" s="51" t="s">
        <v>147</v>
      </c>
      <c r="D48" s="52">
        <v>8078354</v>
      </c>
      <c r="E48" s="52">
        <v>5110000</v>
      </c>
      <c r="F48" s="52">
        <v>3447721.08</v>
      </c>
      <c r="G48" s="90">
        <f t="shared" si="2"/>
        <v>-1662278.92</v>
      </c>
      <c r="H48" s="86">
        <f t="shared" si="7"/>
        <v>67.470079843444225</v>
      </c>
      <c r="I48" s="86">
        <f t="shared" si="4"/>
        <v>42.678509508248837</v>
      </c>
    </row>
    <row r="49" spans="2:9" s="22" customFormat="1" ht="31.5" customHeight="1" x14ac:dyDescent="0.2">
      <c r="B49" s="50">
        <v>2120</v>
      </c>
      <c r="C49" s="51" t="s">
        <v>148</v>
      </c>
      <c r="D49" s="52">
        <v>1782066</v>
      </c>
      <c r="E49" s="52">
        <v>1124200</v>
      </c>
      <c r="F49" s="52">
        <v>729563.42</v>
      </c>
      <c r="G49" s="90">
        <f t="shared" si="2"/>
        <v>-394636.57999999996</v>
      </c>
      <c r="H49" s="86">
        <f t="shared" si="7"/>
        <v>64.896230208148026</v>
      </c>
      <c r="I49" s="86">
        <f t="shared" si="4"/>
        <v>40.939191926673871</v>
      </c>
    </row>
    <row r="50" spans="2:9" s="22" customFormat="1" ht="31.5" customHeight="1" x14ac:dyDescent="0.2">
      <c r="B50" s="50">
        <v>2210</v>
      </c>
      <c r="C50" s="51" t="s">
        <v>133</v>
      </c>
      <c r="D50" s="52">
        <v>200280</v>
      </c>
      <c r="E50" s="52">
        <v>100280</v>
      </c>
      <c r="F50" s="52">
        <v>0</v>
      </c>
      <c r="G50" s="90">
        <f t="shared" si="2"/>
        <v>-100280</v>
      </c>
      <c r="H50" s="86">
        <f t="shared" si="7"/>
        <v>0</v>
      </c>
      <c r="I50" s="86">
        <f t="shared" si="4"/>
        <v>0</v>
      </c>
    </row>
    <row r="51" spans="2:9" s="22" customFormat="1" ht="31.5" customHeight="1" x14ac:dyDescent="0.2">
      <c r="B51" s="50">
        <v>2220</v>
      </c>
      <c r="C51" s="51" t="s">
        <v>160</v>
      </c>
      <c r="D51" s="52">
        <v>2500</v>
      </c>
      <c r="E51" s="52">
        <v>2500</v>
      </c>
      <c r="F51" s="52">
        <v>0</v>
      </c>
      <c r="G51" s="90">
        <f t="shared" si="2"/>
        <v>-2500</v>
      </c>
      <c r="H51" s="86">
        <f t="shared" si="7"/>
        <v>0</v>
      </c>
      <c r="I51" s="86">
        <f t="shared" si="4"/>
        <v>0</v>
      </c>
    </row>
    <row r="52" spans="2:9" s="22" customFormat="1" ht="31.5" customHeight="1" x14ac:dyDescent="0.2">
      <c r="B52" s="50">
        <v>2230</v>
      </c>
      <c r="C52" s="51" t="s">
        <v>138</v>
      </c>
      <c r="D52" s="52">
        <v>670000</v>
      </c>
      <c r="E52" s="52">
        <v>455000</v>
      </c>
      <c r="F52" s="52">
        <v>167771.29999999999</v>
      </c>
      <c r="G52" s="90">
        <f t="shared" si="2"/>
        <v>-287228.7</v>
      </c>
      <c r="H52" s="86">
        <f t="shared" si="7"/>
        <v>36.872813186813183</v>
      </c>
      <c r="I52" s="86">
        <f t="shared" si="4"/>
        <v>25.04049253731343</v>
      </c>
    </row>
    <row r="53" spans="2:9" s="22" customFormat="1" ht="31.5" customHeight="1" x14ac:dyDescent="0.2">
      <c r="B53" s="50">
        <v>2240</v>
      </c>
      <c r="C53" s="51" t="s">
        <v>139</v>
      </c>
      <c r="D53" s="52">
        <v>112000</v>
      </c>
      <c r="E53" s="52">
        <v>112000</v>
      </c>
      <c r="F53" s="52">
        <v>26040.85</v>
      </c>
      <c r="G53" s="90">
        <f t="shared" si="2"/>
        <v>-85959.15</v>
      </c>
      <c r="H53" s="86">
        <f t="shared" si="7"/>
        <v>23.250758928571429</v>
      </c>
      <c r="I53" s="86">
        <f t="shared" si="4"/>
        <v>23.250758928571429</v>
      </c>
    </row>
    <row r="54" spans="2:9" s="22" customFormat="1" ht="31.5" customHeight="1" x14ac:dyDescent="0.2">
      <c r="B54" s="50">
        <v>2250</v>
      </c>
      <c r="C54" s="51" t="s">
        <v>149</v>
      </c>
      <c r="D54" s="52">
        <v>5300</v>
      </c>
      <c r="E54" s="52">
        <v>4500</v>
      </c>
      <c r="F54" s="52">
        <v>0</v>
      </c>
      <c r="G54" s="90">
        <f t="shared" si="2"/>
        <v>-4500</v>
      </c>
      <c r="H54" s="86">
        <f t="shared" si="7"/>
        <v>0</v>
      </c>
      <c r="I54" s="86">
        <f t="shared" si="4"/>
        <v>0</v>
      </c>
    </row>
    <row r="55" spans="2:9" s="22" customFormat="1" ht="31.5" customHeight="1" x14ac:dyDescent="0.2">
      <c r="B55" s="50">
        <v>2271</v>
      </c>
      <c r="C55" s="51" t="s">
        <v>150</v>
      </c>
      <c r="D55" s="52">
        <v>838251</v>
      </c>
      <c r="E55" s="52">
        <v>829651</v>
      </c>
      <c r="F55" s="52">
        <v>661926.37</v>
      </c>
      <c r="G55" s="90">
        <f t="shared" si="2"/>
        <v>-167724.63</v>
      </c>
      <c r="H55" s="86">
        <f t="shared" si="7"/>
        <v>79.783712669544187</v>
      </c>
      <c r="I55" s="86">
        <f t="shared" si="4"/>
        <v>78.96517510864885</v>
      </c>
    </row>
    <row r="56" spans="2:9" s="22" customFormat="1" ht="31.5" customHeight="1" x14ac:dyDescent="0.2">
      <c r="B56" s="50">
        <v>2272</v>
      </c>
      <c r="C56" s="51" t="s">
        <v>151</v>
      </c>
      <c r="D56" s="52">
        <v>78160</v>
      </c>
      <c r="E56" s="52">
        <v>70160</v>
      </c>
      <c r="F56" s="52">
        <v>43475.42</v>
      </c>
      <c r="G56" s="90">
        <f t="shared" si="2"/>
        <v>-26684.58</v>
      </c>
      <c r="H56" s="86">
        <f t="shared" si="7"/>
        <v>61.966106043329525</v>
      </c>
      <c r="I56" s="86">
        <f t="shared" si="4"/>
        <v>55.623618219037873</v>
      </c>
    </row>
    <row r="57" spans="2:9" s="22" customFormat="1" ht="31.5" customHeight="1" x14ac:dyDescent="0.2">
      <c r="B57" s="50">
        <v>2273</v>
      </c>
      <c r="C57" s="51" t="s">
        <v>152</v>
      </c>
      <c r="D57" s="52">
        <v>297320</v>
      </c>
      <c r="E57" s="52">
        <v>275000</v>
      </c>
      <c r="F57" s="52">
        <v>117663.3</v>
      </c>
      <c r="G57" s="90">
        <f t="shared" si="2"/>
        <v>-157336.70000000001</v>
      </c>
      <c r="H57" s="86">
        <f t="shared" si="7"/>
        <v>42.786654545454546</v>
      </c>
      <c r="I57" s="86">
        <f t="shared" si="4"/>
        <v>39.574633391631913</v>
      </c>
    </row>
    <row r="58" spans="2:9" s="22" customFormat="1" ht="31.5" customHeight="1" x14ac:dyDescent="0.2">
      <c r="B58" s="50">
        <v>2274</v>
      </c>
      <c r="C58" s="51" t="s">
        <v>153</v>
      </c>
      <c r="D58" s="52">
        <v>90102</v>
      </c>
      <c r="E58" s="52">
        <v>90102</v>
      </c>
      <c r="F58" s="52">
        <v>10281.16</v>
      </c>
      <c r="G58" s="90">
        <f t="shared" si="2"/>
        <v>-79820.84</v>
      </c>
      <c r="H58" s="86">
        <f t="shared" si="7"/>
        <v>11.410579121440145</v>
      </c>
      <c r="I58" s="86">
        <f t="shared" si="4"/>
        <v>11.410579121440145</v>
      </c>
    </row>
    <row r="59" spans="2:9" s="22" customFormat="1" ht="38.25" customHeight="1" x14ac:dyDescent="0.2">
      <c r="B59" s="50">
        <v>2275</v>
      </c>
      <c r="C59" s="51" t="s">
        <v>154</v>
      </c>
      <c r="D59" s="52">
        <v>15000</v>
      </c>
      <c r="E59" s="52">
        <v>15000</v>
      </c>
      <c r="F59" s="52">
        <v>14786.1</v>
      </c>
      <c r="G59" s="90">
        <f t="shared" si="2"/>
        <v>-213.89999999999964</v>
      </c>
      <c r="H59" s="86">
        <f t="shared" si="7"/>
        <v>98.574000000000012</v>
      </c>
      <c r="I59" s="86">
        <f t="shared" si="4"/>
        <v>98.574000000000012</v>
      </c>
    </row>
    <row r="60" spans="2:9" s="22" customFormat="1" ht="66" customHeight="1" x14ac:dyDescent="0.2">
      <c r="B60" s="50">
        <v>2282</v>
      </c>
      <c r="C60" s="51" t="s">
        <v>135</v>
      </c>
      <c r="D60" s="52">
        <v>16880</v>
      </c>
      <c r="E60" s="52">
        <v>16880</v>
      </c>
      <c r="F60" s="52">
        <v>0</v>
      </c>
      <c r="G60" s="90">
        <f t="shared" si="2"/>
        <v>-16880</v>
      </c>
      <c r="H60" s="86">
        <f t="shared" si="7"/>
        <v>0</v>
      </c>
      <c r="I60" s="86">
        <f t="shared" si="4"/>
        <v>0</v>
      </c>
    </row>
    <row r="61" spans="2:9" s="22" customFormat="1" ht="109.5" customHeight="1" x14ac:dyDescent="0.2">
      <c r="B61" s="89" t="s">
        <v>79</v>
      </c>
      <c r="C61" s="56" t="s">
        <v>80</v>
      </c>
      <c r="D61" s="90">
        <f>D62+D63+D64+D65+D66+D67+D68+D69+D70+D71+D72+D73+D74+D75</f>
        <v>69270007.420000002</v>
      </c>
      <c r="E61" s="90">
        <f t="shared" ref="E61:F61" si="10">E62+E63+E64+E65+E66+E67+E68+E69+E70+E71+E72+E73+E74+E75</f>
        <v>44651377.420000002</v>
      </c>
      <c r="F61" s="90">
        <f t="shared" si="10"/>
        <v>37206743.399999999</v>
      </c>
      <c r="G61" s="90">
        <f t="shared" si="2"/>
        <v>-7444634.0200000033</v>
      </c>
      <c r="H61" s="86">
        <f>IF(E61=0,0,F61/E61*100)</f>
        <v>83.327201868882455</v>
      </c>
      <c r="I61" s="86">
        <f t="shared" si="4"/>
        <v>53.712630885697685</v>
      </c>
    </row>
    <row r="62" spans="2:9" s="22" customFormat="1" ht="38.25" customHeight="1" x14ac:dyDescent="0.2">
      <c r="B62" s="50">
        <v>2111</v>
      </c>
      <c r="C62" s="51" t="s">
        <v>147</v>
      </c>
      <c r="D62" s="52">
        <v>51430730</v>
      </c>
      <c r="E62" s="52">
        <v>31878812</v>
      </c>
      <c r="F62" s="52">
        <v>29064410.129999999</v>
      </c>
      <c r="G62" s="90">
        <f t="shared" si="2"/>
        <v>-2814401.870000001</v>
      </c>
      <c r="H62" s="86">
        <f t="shared" ref="H62:H75" si="11">IF(E62=0,0,F62/E62*100)</f>
        <v>91.171559749466198</v>
      </c>
      <c r="I62" s="86">
        <f t="shared" si="4"/>
        <v>56.511758884231277</v>
      </c>
    </row>
    <row r="63" spans="2:9" s="22" customFormat="1" ht="42" customHeight="1" x14ac:dyDescent="0.2">
      <c r="B63" s="50">
        <v>2120</v>
      </c>
      <c r="C63" s="51" t="s">
        <v>148</v>
      </c>
      <c r="D63" s="52">
        <v>11316325</v>
      </c>
      <c r="E63" s="52">
        <v>6864248</v>
      </c>
      <c r="F63" s="52">
        <v>6249577.6600000001</v>
      </c>
      <c r="G63" s="90">
        <f t="shared" si="2"/>
        <v>-614670.33999999985</v>
      </c>
      <c r="H63" s="86">
        <f t="shared" si="11"/>
        <v>91.04533606594633</v>
      </c>
      <c r="I63" s="86">
        <f t="shared" si="4"/>
        <v>55.226212219956572</v>
      </c>
    </row>
    <row r="64" spans="2:9" s="22" customFormat="1" ht="46.5" customHeight="1" x14ac:dyDescent="0.2">
      <c r="B64" s="50">
        <v>2210</v>
      </c>
      <c r="C64" s="51" t="s">
        <v>133</v>
      </c>
      <c r="D64" s="52">
        <v>412097</v>
      </c>
      <c r="E64" s="52">
        <v>127462</v>
      </c>
      <c r="F64" s="52">
        <v>2000</v>
      </c>
      <c r="G64" s="90">
        <f t="shared" si="2"/>
        <v>-125462</v>
      </c>
      <c r="H64" s="86">
        <f t="shared" si="11"/>
        <v>1.569095102854184</v>
      </c>
      <c r="I64" s="86">
        <f t="shared" si="4"/>
        <v>0.48532263035159195</v>
      </c>
    </row>
    <row r="65" spans="2:9" s="22" customFormat="1" ht="45.75" customHeight="1" x14ac:dyDescent="0.2">
      <c r="B65" s="50">
        <v>2220</v>
      </c>
      <c r="C65" s="51" t="s">
        <v>160</v>
      </c>
      <c r="D65" s="52">
        <v>2500</v>
      </c>
      <c r="E65" s="52">
        <v>2500</v>
      </c>
      <c r="F65" s="52">
        <v>0</v>
      </c>
      <c r="G65" s="90">
        <f t="shared" si="2"/>
        <v>-2500</v>
      </c>
      <c r="H65" s="86">
        <f t="shared" si="11"/>
        <v>0</v>
      </c>
      <c r="I65" s="86">
        <f t="shared" si="4"/>
        <v>0</v>
      </c>
    </row>
    <row r="66" spans="2:9" s="22" customFormat="1" ht="37.5" customHeight="1" x14ac:dyDescent="0.2">
      <c r="B66" s="50">
        <v>2230</v>
      </c>
      <c r="C66" s="51" t="s">
        <v>138</v>
      </c>
      <c r="D66" s="52">
        <v>660000</v>
      </c>
      <c r="E66" s="52">
        <v>465000</v>
      </c>
      <c r="F66" s="52">
        <v>187014.35</v>
      </c>
      <c r="G66" s="90">
        <f t="shared" si="2"/>
        <v>-277985.65000000002</v>
      </c>
      <c r="H66" s="86">
        <f t="shared" si="11"/>
        <v>40.218139784946239</v>
      </c>
      <c r="I66" s="86">
        <f t="shared" si="4"/>
        <v>28.335507575757578</v>
      </c>
    </row>
    <row r="67" spans="2:9" s="22" customFormat="1" ht="42" customHeight="1" x14ac:dyDescent="0.2">
      <c r="B67" s="50">
        <v>2240</v>
      </c>
      <c r="C67" s="51" t="s">
        <v>139</v>
      </c>
      <c r="D67" s="52">
        <v>577180</v>
      </c>
      <c r="E67" s="52">
        <v>577180</v>
      </c>
      <c r="F67" s="52">
        <v>113483.95</v>
      </c>
      <c r="G67" s="90">
        <f t="shared" si="2"/>
        <v>-463696.05</v>
      </c>
      <c r="H67" s="86">
        <f t="shared" si="11"/>
        <v>19.66179528050175</v>
      </c>
      <c r="I67" s="86">
        <f t="shared" si="4"/>
        <v>19.66179528050175</v>
      </c>
    </row>
    <row r="68" spans="2:9" s="22" customFormat="1" ht="37.5" customHeight="1" x14ac:dyDescent="0.2">
      <c r="B68" s="50">
        <v>2250</v>
      </c>
      <c r="C68" s="51" t="s">
        <v>149</v>
      </c>
      <c r="D68" s="52">
        <v>68300</v>
      </c>
      <c r="E68" s="52">
        <v>68300</v>
      </c>
      <c r="F68" s="52">
        <v>0</v>
      </c>
      <c r="G68" s="90">
        <f t="shared" si="2"/>
        <v>-68300</v>
      </c>
      <c r="H68" s="86">
        <f t="shared" si="11"/>
        <v>0</v>
      </c>
      <c r="I68" s="86">
        <f t="shared" si="4"/>
        <v>0</v>
      </c>
    </row>
    <row r="69" spans="2:9" s="22" customFormat="1" ht="36.75" customHeight="1" x14ac:dyDescent="0.2">
      <c r="B69" s="50">
        <v>2271</v>
      </c>
      <c r="C69" s="51" t="s">
        <v>150</v>
      </c>
      <c r="D69" s="52">
        <v>2734117.42</v>
      </c>
      <c r="E69" s="52">
        <v>2734117.42</v>
      </c>
      <c r="F69" s="52">
        <v>723834.22</v>
      </c>
      <c r="G69" s="90">
        <f t="shared" si="2"/>
        <v>-2010283.2</v>
      </c>
      <c r="H69" s="86">
        <f t="shared" si="11"/>
        <v>26.474145356932038</v>
      </c>
      <c r="I69" s="86">
        <f t="shared" si="4"/>
        <v>26.474145356932038</v>
      </c>
    </row>
    <row r="70" spans="2:9" s="22" customFormat="1" ht="40.5" customHeight="1" x14ac:dyDescent="0.2">
      <c r="B70" s="50">
        <v>2272</v>
      </c>
      <c r="C70" s="51" t="s">
        <v>151</v>
      </c>
      <c r="D70" s="52">
        <v>79560</v>
      </c>
      <c r="E70" s="52">
        <v>76560</v>
      </c>
      <c r="F70" s="52">
        <v>42962.19</v>
      </c>
      <c r="G70" s="90">
        <f t="shared" si="2"/>
        <v>-33597.81</v>
      </c>
      <c r="H70" s="86">
        <f t="shared" si="11"/>
        <v>56.115713166144197</v>
      </c>
      <c r="I70" s="86">
        <f t="shared" si="4"/>
        <v>53.999736048265468</v>
      </c>
    </row>
    <row r="71" spans="2:9" s="22" customFormat="1" ht="42" customHeight="1" x14ac:dyDescent="0.2">
      <c r="B71" s="50">
        <v>2273</v>
      </c>
      <c r="C71" s="51" t="s">
        <v>152</v>
      </c>
      <c r="D71" s="52">
        <v>708300</v>
      </c>
      <c r="E71" s="52">
        <v>576300</v>
      </c>
      <c r="F71" s="52">
        <v>310900.92</v>
      </c>
      <c r="G71" s="90">
        <f t="shared" si="2"/>
        <v>-265399.08</v>
      </c>
      <c r="H71" s="86">
        <f t="shared" si="11"/>
        <v>53.947756376887035</v>
      </c>
      <c r="I71" s="86">
        <f t="shared" si="4"/>
        <v>43.89396018636171</v>
      </c>
    </row>
    <row r="72" spans="2:9" s="22" customFormat="1" ht="42" customHeight="1" x14ac:dyDescent="0.2">
      <c r="B72" s="50">
        <v>2274</v>
      </c>
      <c r="C72" s="51" t="s">
        <v>153</v>
      </c>
      <c r="D72" s="52">
        <v>952698</v>
      </c>
      <c r="E72" s="52">
        <v>952698</v>
      </c>
      <c r="F72" s="52">
        <v>429277.54</v>
      </c>
      <c r="G72" s="90">
        <f t="shared" si="2"/>
        <v>-523420.46</v>
      </c>
      <c r="H72" s="86">
        <f t="shared" si="11"/>
        <v>45.05914151179072</v>
      </c>
      <c r="I72" s="86">
        <f t="shared" si="4"/>
        <v>45.05914151179072</v>
      </c>
    </row>
    <row r="73" spans="2:9" s="22" customFormat="1" ht="51" customHeight="1" x14ac:dyDescent="0.2">
      <c r="B73" s="50">
        <v>2275</v>
      </c>
      <c r="C73" s="51" t="s">
        <v>154</v>
      </c>
      <c r="D73" s="52">
        <v>288000</v>
      </c>
      <c r="E73" s="52">
        <v>288000</v>
      </c>
      <c r="F73" s="52">
        <v>82666.8</v>
      </c>
      <c r="G73" s="90">
        <f t="shared" si="2"/>
        <v>-205333.2</v>
      </c>
      <c r="H73" s="86">
        <f t="shared" si="11"/>
        <v>28.703749999999999</v>
      </c>
      <c r="I73" s="86">
        <f t="shared" si="4"/>
        <v>28.703749999999999</v>
      </c>
    </row>
    <row r="74" spans="2:9" s="22" customFormat="1" ht="62.25" customHeight="1" x14ac:dyDescent="0.2">
      <c r="B74" s="50">
        <v>2282</v>
      </c>
      <c r="C74" s="51" t="s">
        <v>135</v>
      </c>
      <c r="D74" s="52">
        <v>33700</v>
      </c>
      <c r="E74" s="52">
        <v>33700</v>
      </c>
      <c r="F74" s="52">
        <v>0</v>
      </c>
      <c r="G74" s="90">
        <f t="shared" si="2"/>
        <v>-33700</v>
      </c>
      <c r="H74" s="86">
        <f t="shared" si="11"/>
        <v>0</v>
      </c>
      <c r="I74" s="86">
        <f t="shared" si="4"/>
        <v>0</v>
      </c>
    </row>
    <row r="75" spans="2:9" s="22" customFormat="1" ht="44.25" customHeight="1" x14ac:dyDescent="0.2">
      <c r="B75" s="50">
        <v>2800</v>
      </c>
      <c r="C75" s="51" t="s">
        <v>155</v>
      </c>
      <c r="D75" s="52">
        <v>6500</v>
      </c>
      <c r="E75" s="52">
        <v>6500</v>
      </c>
      <c r="F75" s="52">
        <v>615.64</v>
      </c>
      <c r="G75" s="90">
        <f t="shared" si="2"/>
        <v>-5884.36</v>
      </c>
      <c r="H75" s="86">
        <f t="shared" si="11"/>
        <v>9.4713846153846148</v>
      </c>
      <c r="I75" s="86">
        <f t="shared" si="4"/>
        <v>9.4713846153846148</v>
      </c>
    </row>
    <row r="76" spans="2:9" s="22" customFormat="1" ht="67.5" customHeight="1" x14ac:dyDescent="0.2">
      <c r="B76" s="89" t="s">
        <v>81</v>
      </c>
      <c r="C76" s="56" t="s">
        <v>82</v>
      </c>
      <c r="D76" s="90">
        <f>D77+D78+D79+D80+D81+D82+D83+D84+D85</f>
        <v>1834482</v>
      </c>
      <c r="E76" s="90">
        <f t="shared" ref="E76:F76" si="12">E77+E78+E79+E80+E81+E82+E83+E84+E85</f>
        <v>1368923</v>
      </c>
      <c r="F76" s="90">
        <f t="shared" si="12"/>
        <v>744379.8</v>
      </c>
      <c r="G76" s="90">
        <f t="shared" si="2"/>
        <v>-624543.19999999995</v>
      </c>
      <c r="H76" s="86">
        <f t="shared" si="7"/>
        <v>54.377039468253521</v>
      </c>
      <c r="I76" s="86">
        <f t="shared" si="4"/>
        <v>40.577111140910624</v>
      </c>
    </row>
    <row r="77" spans="2:9" s="22" customFormat="1" ht="31.5" customHeight="1" x14ac:dyDescent="0.2">
      <c r="B77" s="50">
        <v>2111</v>
      </c>
      <c r="C77" s="51" t="s">
        <v>147</v>
      </c>
      <c r="D77" s="52">
        <v>1311550</v>
      </c>
      <c r="E77" s="52">
        <v>940000</v>
      </c>
      <c r="F77" s="52">
        <v>558481.36</v>
      </c>
      <c r="G77" s="90">
        <f t="shared" si="2"/>
        <v>-381518.64</v>
      </c>
      <c r="H77" s="86">
        <f t="shared" si="7"/>
        <v>59.412910638297866</v>
      </c>
      <c r="I77" s="86">
        <f t="shared" si="4"/>
        <v>42.581781861156649</v>
      </c>
    </row>
    <row r="78" spans="2:9" s="22" customFormat="1" ht="42.75" customHeight="1" x14ac:dyDescent="0.2">
      <c r="B78" s="50">
        <v>2120</v>
      </c>
      <c r="C78" s="51" t="s">
        <v>148</v>
      </c>
      <c r="D78" s="52">
        <v>288450</v>
      </c>
      <c r="E78" s="52">
        <v>206800</v>
      </c>
      <c r="F78" s="52">
        <v>108026.62</v>
      </c>
      <c r="G78" s="90">
        <f t="shared" si="2"/>
        <v>-98773.38</v>
      </c>
      <c r="H78" s="86">
        <f t="shared" si="7"/>
        <v>52.237243713733072</v>
      </c>
      <c r="I78" s="86">
        <f t="shared" si="4"/>
        <v>37.450726295718496</v>
      </c>
    </row>
    <row r="79" spans="2:9" s="22" customFormat="1" ht="47.25" customHeight="1" x14ac:dyDescent="0.2">
      <c r="B79" s="50">
        <v>2210</v>
      </c>
      <c r="C79" s="51" t="s">
        <v>133</v>
      </c>
      <c r="D79" s="52">
        <v>1500</v>
      </c>
      <c r="E79" s="52">
        <v>1500</v>
      </c>
      <c r="F79" s="52">
        <v>675</v>
      </c>
      <c r="G79" s="90">
        <f t="shared" si="2"/>
        <v>-825</v>
      </c>
      <c r="H79" s="86">
        <f t="shared" si="7"/>
        <v>45</v>
      </c>
      <c r="I79" s="86">
        <f t="shared" si="4"/>
        <v>45</v>
      </c>
    </row>
    <row r="80" spans="2:9" s="22" customFormat="1" ht="37.5" customHeight="1" x14ac:dyDescent="0.2">
      <c r="B80" s="50">
        <v>2240</v>
      </c>
      <c r="C80" s="51" t="s">
        <v>139</v>
      </c>
      <c r="D80" s="52">
        <v>800</v>
      </c>
      <c r="E80" s="52">
        <v>800</v>
      </c>
      <c r="F80" s="52">
        <v>344.23</v>
      </c>
      <c r="G80" s="90">
        <f t="shared" si="2"/>
        <v>-455.77</v>
      </c>
      <c r="H80" s="86">
        <f t="shared" si="7"/>
        <v>43.028750000000002</v>
      </c>
      <c r="I80" s="86">
        <f t="shared" si="4"/>
        <v>43.028750000000002</v>
      </c>
    </row>
    <row r="81" spans="2:9" s="22" customFormat="1" ht="47.25" customHeight="1" x14ac:dyDescent="0.2">
      <c r="B81" s="50">
        <v>2250</v>
      </c>
      <c r="C81" s="51" t="s">
        <v>149</v>
      </c>
      <c r="D81" s="52">
        <v>8300</v>
      </c>
      <c r="E81" s="52">
        <v>5500</v>
      </c>
      <c r="F81" s="52">
        <v>0</v>
      </c>
      <c r="G81" s="90">
        <f t="shared" si="2"/>
        <v>-5500</v>
      </c>
      <c r="H81" s="86">
        <f t="shared" si="7"/>
        <v>0</v>
      </c>
      <c r="I81" s="86">
        <f t="shared" si="4"/>
        <v>0</v>
      </c>
    </row>
    <row r="82" spans="2:9" s="22" customFormat="1" ht="37.5" customHeight="1" x14ac:dyDescent="0.2">
      <c r="B82" s="50">
        <v>2271</v>
      </c>
      <c r="C82" s="51" t="s">
        <v>150</v>
      </c>
      <c r="D82" s="52">
        <v>213159</v>
      </c>
      <c r="E82" s="52">
        <v>205000</v>
      </c>
      <c r="F82" s="52">
        <v>70304.820000000007</v>
      </c>
      <c r="G82" s="90">
        <f t="shared" si="2"/>
        <v>-134695.18</v>
      </c>
      <c r="H82" s="86">
        <f t="shared" si="7"/>
        <v>34.295034146341472</v>
      </c>
      <c r="I82" s="86">
        <f t="shared" si="4"/>
        <v>32.982337128622298</v>
      </c>
    </row>
    <row r="83" spans="2:9" s="22" customFormat="1" ht="45" customHeight="1" x14ac:dyDescent="0.2">
      <c r="B83" s="50">
        <v>2272</v>
      </c>
      <c r="C83" s="51" t="s">
        <v>151</v>
      </c>
      <c r="D83" s="52">
        <v>4100</v>
      </c>
      <c r="E83" s="52">
        <v>3700</v>
      </c>
      <c r="F83" s="52">
        <v>2783.8</v>
      </c>
      <c r="G83" s="90">
        <f t="shared" si="2"/>
        <v>-916.19999999999982</v>
      </c>
      <c r="H83" s="86">
        <f t="shared" si="7"/>
        <v>75.237837837837844</v>
      </c>
      <c r="I83" s="86">
        <f t="shared" si="4"/>
        <v>67.897560975609764</v>
      </c>
    </row>
    <row r="84" spans="2:9" s="22" customFormat="1" ht="47.25" customHeight="1" x14ac:dyDescent="0.2">
      <c r="B84" s="50">
        <v>2273</v>
      </c>
      <c r="C84" s="51" t="s">
        <v>152</v>
      </c>
      <c r="D84" s="52">
        <v>6623</v>
      </c>
      <c r="E84" s="52">
        <v>5623</v>
      </c>
      <c r="F84" s="52">
        <v>3763.97</v>
      </c>
      <c r="G84" s="90">
        <f t="shared" si="2"/>
        <v>-1859.0300000000002</v>
      </c>
      <c r="H84" s="86">
        <f t="shared" si="7"/>
        <v>66.938822692512886</v>
      </c>
      <c r="I84" s="86">
        <f t="shared" si="4"/>
        <v>56.831798278725657</v>
      </c>
    </row>
    <row r="85" spans="2:9" s="22" customFormat="1" ht="67.5" hidden="1" customHeight="1" x14ac:dyDescent="0.2">
      <c r="B85" s="50">
        <v>2282</v>
      </c>
      <c r="C85" s="51" t="s">
        <v>135</v>
      </c>
      <c r="D85" s="52">
        <v>0</v>
      </c>
      <c r="E85" s="52">
        <v>0</v>
      </c>
      <c r="F85" s="52">
        <v>0</v>
      </c>
      <c r="G85" s="90">
        <f t="shared" si="2"/>
        <v>0</v>
      </c>
      <c r="H85" s="86">
        <f t="shared" si="7"/>
        <v>0</v>
      </c>
      <c r="I85" s="86">
        <f t="shared" si="4"/>
        <v>0</v>
      </c>
    </row>
    <row r="86" spans="2:9" s="22" customFormat="1" ht="54" customHeight="1" x14ac:dyDescent="0.2">
      <c r="B86" s="89" t="s">
        <v>123</v>
      </c>
      <c r="C86" s="56" t="s">
        <v>124</v>
      </c>
      <c r="D86" s="90">
        <f>D87+D88+D89+D90+D91+D92</f>
        <v>1510970</v>
      </c>
      <c r="E86" s="90">
        <f t="shared" ref="E86:F86" si="13">E87+E88+E89+E90+E91+E92</f>
        <v>1280580</v>
      </c>
      <c r="F86" s="90">
        <f t="shared" si="13"/>
        <v>428861.13</v>
      </c>
      <c r="G86" s="90">
        <f t="shared" si="2"/>
        <v>-851718.87</v>
      </c>
      <c r="H86" s="86">
        <f t="shared" si="7"/>
        <v>33.489600805884834</v>
      </c>
      <c r="I86" s="86">
        <f t="shared" si="4"/>
        <v>28.383166442748696</v>
      </c>
    </row>
    <row r="87" spans="2:9" s="22" customFormat="1" ht="38.25" customHeight="1" x14ac:dyDescent="0.2">
      <c r="B87" s="50">
        <v>2111</v>
      </c>
      <c r="C87" s="51" t="s">
        <v>147</v>
      </c>
      <c r="D87" s="52">
        <v>544386</v>
      </c>
      <c r="E87" s="52">
        <v>360000</v>
      </c>
      <c r="F87" s="52">
        <v>286314.31</v>
      </c>
      <c r="G87" s="90">
        <f t="shared" si="2"/>
        <v>-73685.69</v>
      </c>
      <c r="H87" s="86">
        <f t="shared" si="7"/>
        <v>79.531752777777768</v>
      </c>
      <c r="I87" s="86">
        <f t="shared" si="4"/>
        <v>52.593988456720041</v>
      </c>
    </row>
    <row r="88" spans="2:9" s="22" customFormat="1" ht="37.5" customHeight="1" x14ac:dyDescent="0.2">
      <c r="B88" s="50">
        <v>2120</v>
      </c>
      <c r="C88" s="51" t="s">
        <v>148</v>
      </c>
      <c r="D88" s="52">
        <v>119724</v>
      </c>
      <c r="E88" s="52">
        <v>79200</v>
      </c>
      <c r="F88" s="52">
        <v>63208.25</v>
      </c>
      <c r="G88" s="90">
        <f t="shared" si="2"/>
        <v>-15991.75</v>
      </c>
      <c r="H88" s="86">
        <f t="shared" si="7"/>
        <v>79.808396464646464</v>
      </c>
      <c r="I88" s="86">
        <f t="shared" si="4"/>
        <v>52.794970097891813</v>
      </c>
    </row>
    <row r="89" spans="2:9" s="22" customFormat="1" ht="39.75" customHeight="1" x14ac:dyDescent="0.2">
      <c r="B89" s="50">
        <v>2210</v>
      </c>
      <c r="C89" s="51" t="s">
        <v>133</v>
      </c>
      <c r="D89" s="52">
        <v>5360</v>
      </c>
      <c r="E89" s="52">
        <v>5360</v>
      </c>
      <c r="F89" s="52">
        <v>0</v>
      </c>
      <c r="G89" s="90">
        <f t="shared" si="2"/>
        <v>-5360</v>
      </c>
      <c r="H89" s="86">
        <f t="shared" si="7"/>
        <v>0</v>
      </c>
      <c r="I89" s="86">
        <f t="shared" si="4"/>
        <v>0</v>
      </c>
    </row>
    <row r="90" spans="2:9" s="22" customFormat="1" ht="37.5" customHeight="1" x14ac:dyDescent="0.2">
      <c r="B90" s="50">
        <v>2240</v>
      </c>
      <c r="C90" s="51" t="s">
        <v>139</v>
      </c>
      <c r="D90" s="52">
        <v>830000</v>
      </c>
      <c r="E90" s="52">
        <v>829520</v>
      </c>
      <c r="F90" s="52">
        <v>79338.570000000007</v>
      </c>
      <c r="G90" s="90">
        <f t="shared" si="2"/>
        <v>-750181.42999999993</v>
      </c>
      <c r="H90" s="86">
        <f t="shared" si="7"/>
        <v>9.5643950718487805</v>
      </c>
      <c r="I90" s="86">
        <f t="shared" si="4"/>
        <v>9.5588638554216878</v>
      </c>
    </row>
    <row r="91" spans="2:9" s="22" customFormat="1" ht="39.75" customHeight="1" x14ac:dyDescent="0.2">
      <c r="B91" s="50">
        <v>2250</v>
      </c>
      <c r="C91" s="51" t="s">
        <v>149</v>
      </c>
      <c r="D91" s="52">
        <v>11500</v>
      </c>
      <c r="E91" s="52">
        <v>6500</v>
      </c>
      <c r="F91" s="52">
        <v>0</v>
      </c>
      <c r="G91" s="90">
        <f t="shared" si="2"/>
        <v>-6500</v>
      </c>
      <c r="H91" s="86">
        <f t="shared" si="7"/>
        <v>0</v>
      </c>
      <c r="I91" s="86">
        <f t="shared" si="4"/>
        <v>0</v>
      </c>
    </row>
    <row r="92" spans="2:9" s="22" customFormat="1" ht="54" hidden="1" customHeight="1" x14ac:dyDescent="0.2">
      <c r="B92" s="50">
        <v>2282</v>
      </c>
      <c r="C92" s="51" t="s">
        <v>135</v>
      </c>
      <c r="D92" s="52">
        <v>0</v>
      </c>
      <c r="E92" s="52">
        <v>0</v>
      </c>
      <c r="F92" s="52">
        <v>0</v>
      </c>
      <c r="G92" s="90">
        <f t="shared" si="2"/>
        <v>0</v>
      </c>
      <c r="H92" s="86">
        <f t="shared" si="7"/>
        <v>0</v>
      </c>
      <c r="I92" s="86">
        <f t="shared" si="4"/>
        <v>0</v>
      </c>
    </row>
    <row r="93" spans="2:9" s="22" customFormat="1" ht="49.5" customHeight="1" x14ac:dyDescent="0.2">
      <c r="B93" s="89" t="s">
        <v>125</v>
      </c>
      <c r="C93" s="56" t="s">
        <v>126</v>
      </c>
      <c r="D93" s="90">
        <f>D94+D95+D96+D97+D98+D99</f>
        <v>1843870</v>
      </c>
      <c r="E93" s="90">
        <f t="shared" ref="E93:F93" si="14">E94+E95+E96+E97+E98+E99</f>
        <v>1405310</v>
      </c>
      <c r="F93" s="90">
        <f t="shared" si="14"/>
        <v>846595.57</v>
      </c>
      <c r="G93" s="90">
        <f t="shared" si="2"/>
        <v>-558714.43000000005</v>
      </c>
      <c r="H93" s="86">
        <f t="shared" si="7"/>
        <v>60.242620489429378</v>
      </c>
      <c r="I93" s="86">
        <f t="shared" si="4"/>
        <v>45.914059559513412</v>
      </c>
    </row>
    <row r="94" spans="2:9" s="22" customFormat="1" ht="33" customHeight="1" x14ac:dyDescent="0.2">
      <c r="B94" s="50">
        <v>2111</v>
      </c>
      <c r="C94" s="51" t="s">
        <v>147</v>
      </c>
      <c r="D94" s="52">
        <v>1123652</v>
      </c>
      <c r="E94" s="52">
        <v>765000</v>
      </c>
      <c r="F94" s="52">
        <v>633933.56999999995</v>
      </c>
      <c r="G94" s="90">
        <f t="shared" si="2"/>
        <v>-131066.43000000005</v>
      </c>
      <c r="H94" s="86">
        <f t="shared" si="7"/>
        <v>82.867133333333328</v>
      </c>
      <c r="I94" s="86">
        <f t="shared" si="4"/>
        <v>56.417251070616167</v>
      </c>
    </row>
    <row r="95" spans="2:9" s="22" customFormat="1" ht="36" customHeight="1" x14ac:dyDescent="0.2">
      <c r="B95" s="50">
        <v>2120</v>
      </c>
      <c r="C95" s="51" t="s">
        <v>148</v>
      </c>
      <c r="D95" s="52">
        <v>247148</v>
      </c>
      <c r="E95" s="52">
        <v>171840</v>
      </c>
      <c r="F95" s="52">
        <v>141934.72</v>
      </c>
      <c r="G95" s="90">
        <f t="shared" si="2"/>
        <v>-29905.279999999999</v>
      </c>
      <c r="H95" s="86">
        <f t="shared" si="7"/>
        <v>82.597020484171324</v>
      </c>
      <c r="I95" s="86">
        <f t="shared" si="4"/>
        <v>57.429038470875746</v>
      </c>
    </row>
    <row r="96" spans="2:9" s="22" customFormat="1" ht="37.5" customHeight="1" x14ac:dyDescent="0.2">
      <c r="B96" s="50">
        <v>2210</v>
      </c>
      <c r="C96" s="51" t="s">
        <v>133</v>
      </c>
      <c r="D96" s="52">
        <v>436700</v>
      </c>
      <c r="E96" s="52">
        <v>436700</v>
      </c>
      <c r="F96" s="52">
        <v>60038</v>
      </c>
      <c r="G96" s="90">
        <f t="shared" si="2"/>
        <v>-376662</v>
      </c>
      <c r="H96" s="86">
        <f t="shared" si="7"/>
        <v>13.748110831234255</v>
      </c>
      <c r="I96" s="86">
        <f t="shared" si="4"/>
        <v>13.748110831234255</v>
      </c>
    </row>
    <row r="97" spans="2:9" s="22" customFormat="1" ht="38.25" customHeight="1" x14ac:dyDescent="0.2">
      <c r="B97" s="50">
        <v>2240</v>
      </c>
      <c r="C97" s="51" t="s">
        <v>139</v>
      </c>
      <c r="D97" s="52">
        <v>32790</v>
      </c>
      <c r="E97" s="52">
        <v>28190</v>
      </c>
      <c r="F97" s="52">
        <v>10689.28</v>
      </c>
      <c r="G97" s="90">
        <f t="shared" si="2"/>
        <v>-17500.72</v>
      </c>
      <c r="H97" s="86">
        <f t="shared" si="7"/>
        <v>37.918694572543458</v>
      </c>
      <c r="I97" s="86">
        <f t="shared" si="4"/>
        <v>32.599207075327847</v>
      </c>
    </row>
    <row r="98" spans="2:9" s="22" customFormat="1" ht="36" customHeight="1" x14ac:dyDescent="0.2">
      <c r="B98" s="50">
        <v>2250</v>
      </c>
      <c r="C98" s="51" t="s">
        <v>149</v>
      </c>
      <c r="D98" s="52">
        <v>3580</v>
      </c>
      <c r="E98" s="52">
        <v>3580</v>
      </c>
      <c r="F98" s="52">
        <v>0</v>
      </c>
      <c r="G98" s="52">
        <f t="shared" si="2"/>
        <v>-3580</v>
      </c>
      <c r="H98" s="41">
        <f t="shared" si="7"/>
        <v>0</v>
      </c>
      <c r="I98" s="41">
        <f t="shared" si="4"/>
        <v>0</v>
      </c>
    </row>
    <row r="99" spans="2:9" s="22" customFormat="1" ht="52.5" hidden="1" customHeight="1" x14ac:dyDescent="0.2">
      <c r="B99" s="50">
        <v>2282</v>
      </c>
      <c r="C99" s="51" t="s">
        <v>135</v>
      </c>
      <c r="D99" s="52">
        <v>0</v>
      </c>
      <c r="E99" s="52">
        <v>0</v>
      </c>
      <c r="F99" s="52">
        <v>0</v>
      </c>
      <c r="G99" s="52">
        <f t="shared" si="2"/>
        <v>0</v>
      </c>
      <c r="H99" s="41">
        <f t="shared" si="7"/>
        <v>0</v>
      </c>
      <c r="I99" s="41">
        <f t="shared" si="4"/>
        <v>0</v>
      </c>
    </row>
    <row r="100" spans="2:9" s="22" customFormat="1" ht="31.5" customHeight="1" x14ac:dyDescent="0.2">
      <c r="B100" s="89" t="s">
        <v>84</v>
      </c>
      <c r="C100" s="56" t="s">
        <v>85</v>
      </c>
      <c r="D100" s="90">
        <v>48300</v>
      </c>
      <c r="E100" s="90">
        <v>48300</v>
      </c>
      <c r="F100" s="90">
        <v>19680</v>
      </c>
      <c r="G100" s="90">
        <f t="shared" si="2"/>
        <v>-28620</v>
      </c>
      <c r="H100" s="86">
        <f t="shared" si="7"/>
        <v>40.745341614906835</v>
      </c>
      <c r="I100" s="86">
        <f t="shared" si="4"/>
        <v>40.745341614906835</v>
      </c>
    </row>
    <row r="101" spans="2:9" s="22" customFormat="1" ht="51.75" customHeight="1" x14ac:dyDescent="0.2">
      <c r="B101" s="123">
        <v>1170</v>
      </c>
      <c r="C101" s="56" t="s">
        <v>171</v>
      </c>
      <c r="D101" s="90">
        <f>D102+D103+D104+D105+D106+D107</f>
        <v>1253681</v>
      </c>
      <c r="E101" s="90">
        <f t="shared" ref="E101:F101" si="15">E102+E103+E104+E105+E106+E107</f>
        <v>743449</v>
      </c>
      <c r="F101" s="90">
        <f t="shared" si="15"/>
        <v>489656.93</v>
      </c>
      <c r="G101" s="90">
        <f t="shared" si="2"/>
        <v>-253792.07</v>
      </c>
      <c r="H101" s="86">
        <f t="shared" si="7"/>
        <v>65.862880977713331</v>
      </c>
      <c r="I101" s="86">
        <f t="shared" si="4"/>
        <v>39.057537762796116</v>
      </c>
    </row>
    <row r="102" spans="2:9" s="22" customFormat="1" ht="51.75" customHeight="1" x14ac:dyDescent="0.2">
      <c r="B102" s="124">
        <v>2111</v>
      </c>
      <c r="C102" s="51" t="s">
        <v>147</v>
      </c>
      <c r="D102" s="52">
        <v>1024569</v>
      </c>
      <c r="E102" s="52">
        <v>604780</v>
      </c>
      <c r="F102" s="52">
        <v>400688.64000000001</v>
      </c>
      <c r="G102" s="52">
        <f t="shared" si="2"/>
        <v>-204091.36</v>
      </c>
      <c r="H102" s="41">
        <f t="shared" si="7"/>
        <v>66.253619497999267</v>
      </c>
      <c r="I102" s="41">
        <f t="shared" si="4"/>
        <v>39.108019079242098</v>
      </c>
    </row>
    <row r="103" spans="2:9" s="22" customFormat="1" ht="51.75" customHeight="1" x14ac:dyDescent="0.2">
      <c r="B103" s="124">
        <v>2120</v>
      </c>
      <c r="C103" s="51" t="s">
        <v>148</v>
      </c>
      <c r="D103" s="52">
        <v>211801</v>
      </c>
      <c r="E103" s="52">
        <v>127158</v>
      </c>
      <c r="F103" s="52">
        <v>88968.29</v>
      </c>
      <c r="G103" s="52">
        <f t="shared" si="2"/>
        <v>-38189.710000000006</v>
      </c>
      <c r="H103" s="41">
        <f t="shared" si="7"/>
        <v>69.966726434829113</v>
      </c>
      <c r="I103" s="41">
        <f t="shared" si="4"/>
        <v>42.005604317260065</v>
      </c>
    </row>
    <row r="104" spans="2:9" s="22" customFormat="1" ht="51.75" customHeight="1" x14ac:dyDescent="0.2">
      <c r="B104" s="124">
        <v>2210</v>
      </c>
      <c r="C104" s="51" t="s">
        <v>133</v>
      </c>
      <c r="D104" s="52">
        <v>2811</v>
      </c>
      <c r="E104" s="52">
        <v>2811</v>
      </c>
      <c r="F104" s="52">
        <v>0</v>
      </c>
      <c r="G104" s="52">
        <f t="shared" si="2"/>
        <v>-2811</v>
      </c>
      <c r="H104" s="41">
        <f t="shared" si="7"/>
        <v>0</v>
      </c>
      <c r="I104" s="41">
        <f t="shared" si="4"/>
        <v>0</v>
      </c>
    </row>
    <row r="105" spans="2:9" s="22" customFormat="1" ht="51.75" customHeight="1" x14ac:dyDescent="0.2">
      <c r="B105" s="124">
        <v>2240</v>
      </c>
      <c r="C105" s="51" t="s">
        <v>184</v>
      </c>
      <c r="D105" s="52">
        <v>70</v>
      </c>
      <c r="E105" s="52">
        <v>70</v>
      </c>
      <c r="F105" s="52">
        <v>0</v>
      </c>
      <c r="G105" s="52">
        <f t="shared" si="2"/>
        <v>-70</v>
      </c>
      <c r="H105" s="41">
        <f t="shared" si="7"/>
        <v>0</v>
      </c>
      <c r="I105" s="41">
        <f t="shared" si="4"/>
        <v>0</v>
      </c>
    </row>
    <row r="106" spans="2:9" s="22" customFormat="1" ht="51.75" customHeight="1" x14ac:dyDescent="0.2">
      <c r="B106" s="124">
        <v>2250</v>
      </c>
      <c r="C106" s="51" t="s">
        <v>149</v>
      </c>
      <c r="D106" s="52">
        <v>13800</v>
      </c>
      <c r="E106" s="52">
        <v>8000</v>
      </c>
      <c r="F106" s="52">
        <v>0</v>
      </c>
      <c r="G106" s="52">
        <f t="shared" si="2"/>
        <v>-8000</v>
      </c>
      <c r="H106" s="41">
        <f t="shared" si="7"/>
        <v>0</v>
      </c>
      <c r="I106" s="41">
        <f t="shared" si="4"/>
        <v>0</v>
      </c>
    </row>
    <row r="107" spans="2:9" s="22" customFormat="1" ht="51.75" hidden="1" customHeight="1" x14ac:dyDescent="0.2">
      <c r="B107" s="124">
        <v>2800</v>
      </c>
      <c r="C107" s="51" t="s">
        <v>155</v>
      </c>
      <c r="D107" s="52">
        <v>630</v>
      </c>
      <c r="E107" s="52">
        <v>630</v>
      </c>
      <c r="F107" s="52">
        <v>0</v>
      </c>
      <c r="G107" s="52">
        <f t="shared" si="2"/>
        <v>-630</v>
      </c>
      <c r="H107" s="41">
        <f t="shared" si="7"/>
        <v>0</v>
      </c>
      <c r="I107" s="41">
        <f t="shared" si="4"/>
        <v>0</v>
      </c>
    </row>
    <row r="108" spans="2:9" s="22" customFormat="1" ht="52.5" customHeight="1" x14ac:dyDescent="0.2">
      <c r="B108" s="91">
        <v>5031</v>
      </c>
      <c r="C108" s="56" t="s">
        <v>96</v>
      </c>
      <c r="D108" s="90">
        <f>D109+D110+D111+D112</f>
        <v>334500</v>
      </c>
      <c r="E108" s="90">
        <f t="shared" ref="E108:F108" si="16">E109+E110+E111+E112</f>
        <v>268680</v>
      </c>
      <c r="F108" s="90">
        <f t="shared" si="16"/>
        <v>214131.84000000003</v>
      </c>
      <c r="G108" s="90">
        <f t="shared" si="2"/>
        <v>-54548.159999999974</v>
      </c>
      <c r="H108" s="86">
        <f t="shared" si="7"/>
        <v>79.697722197409576</v>
      </c>
      <c r="I108" s="86">
        <f t="shared" si="4"/>
        <v>64.015497757847541</v>
      </c>
    </row>
    <row r="109" spans="2:9" s="22" customFormat="1" ht="42" customHeight="1" x14ac:dyDescent="0.2">
      <c r="B109" s="125">
        <v>2111</v>
      </c>
      <c r="C109" s="51" t="s">
        <v>147</v>
      </c>
      <c r="D109" s="52">
        <v>270495</v>
      </c>
      <c r="E109" s="52">
        <v>216700</v>
      </c>
      <c r="F109" s="52">
        <v>175441.2</v>
      </c>
      <c r="G109" s="52">
        <f t="shared" si="2"/>
        <v>-41258.799999999988</v>
      </c>
      <c r="H109" s="41">
        <f t="shared" si="7"/>
        <v>80.960406091370558</v>
      </c>
      <c r="I109" s="41">
        <f t="shared" si="4"/>
        <v>64.859313480840683</v>
      </c>
    </row>
    <row r="110" spans="2:9" s="22" customFormat="1" ht="40.5" customHeight="1" x14ac:dyDescent="0.2">
      <c r="B110" s="125">
        <v>2120</v>
      </c>
      <c r="C110" s="51" t="s">
        <v>148</v>
      </c>
      <c r="D110" s="52">
        <v>59505</v>
      </c>
      <c r="E110" s="52">
        <v>47480</v>
      </c>
      <c r="F110" s="52">
        <v>38690.639999999999</v>
      </c>
      <c r="G110" s="52">
        <f t="shared" si="2"/>
        <v>-8789.36</v>
      </c>
      <c r="H110" s="41">
        <f t="shared" si="7"/>
        <v>81.488289806234206</v>
      </c>
      <c r="I110" s="41">
        <f t="shared" si="4"/>
        <v>65.020821779682379</v>
      </c>
    </row>
    <row r="111" spans="2:9" s="22" customFormat="1" ht="43.5" customHeight="1" x14ac:dyDescent="0.2">
      <c r="B111" s="125">
        <v>2210</v>
      </c>
      <c r="C111" s="51" t="s">
        <v>133</v>
      </c>
      <c r="D111" s="52">
        <v>2000</v>
      </c>
      <c r="E111" s="52">
        <v>2000</v>
      </c>
      <c r="F111" s="52">
        <v>0</v>
      </c>
      <c r="G111" s="52">
        <f t="shared" si="2"/>
        <v>-2000</v>
      </c>
      <c r="H111" s="41">
        <f t="shared" si="7"/>
        <v>0</v>
      </c>
      <c r="I111" s="41">
        <f t="shared" si="4"/>
        <v>0</v>
      </c>
    </row>
    <row r="112" spans="2:9" s="22" customFormat="1" ht="52.5" customHeight="1" x14ac:dyDescent="0.2">
      <c r="B112" s="125">
        <v>2250</v>
      </c>
      <c r="C112" s="51" t="s">
        <v>149</v>
      </c>
      <c r="D112" s="52">
        <v>2500</v>
      </c>
      <c r="E112" s="52">
        <v>2500</v>
      </c>
      <c r="F112" s="52">
        <v>0</v>
      </c>
      <c r="G112" s="52">
        <f t="shared" si="2"/>
        <v>-2500</v>
      </c>
      <c r="H112" s="41">
        <f t="shared" si="7"/>
        <v>0</v>
      </c>
      <c r="I112" s="41">
        <f t="shared" si="4"/>
        <v>0</v>
      </c>
    </row>
    <row r="113" spans="2:9" s="22" customFormat="1" ht="53.25" customHeight="1" x14ac:dyDescent="0.2">
      <c r="B113" s="54" t="s">
        <v>127</v>
      </c>
      <c r="C113" s="47" t="s">
        <v>128</v>
      </c>
      <c r="D113" s="55">
        <f>D114+D126+D127+D138+D148+D160+D168+D171+D172+D173+D174+D183+D184</f>
        <v>11824390</v>
      </c>
      <c r="E113" s="55">
        <f t="shared" ref="E113:F113" si="17">E114+E126+E127+E138+E148+E160+E168+E171+E172+E173+E174+E183+E184</f>
        <v>9609160</v>
      </c>
      <c r="F113" s="55">
        <f t="shared" si="17"/>
        <v>5389359.9899999993</v>
      </c>
      <c r="G113" s="55">
        <f t="shared" si="2"/>
        <v>-4219800.0100000007</v>
      </c>
      <c r="H113" s="55">
        <f>IF(E113=0,0,F113/E113*100)</f>
        <v>56.085651503357205</v>
      </c>
      <c r="I113" s="55">
        <f t="shared" si="4"/>
        <v>45.578334188909523</v>
      </c>
    </row>
    <row r="114" spans="2:9" s="22" customFormat="1" ht="88.5" customHeight="1" x14ac:dyDescent="0.2">
      <c r="B114" s="92" t="s">
        <v>83</v>
      </c>
      <c r="C114" s="56" t="s">
        <v>185</v>
      </c>
      <c r="D114" s="90">
        <f>D115+D116+D117+D118+D119+D120+D121+D122+D123+D124+D125</f>
        <v>2681300</v>
      </c>
      <c r="E114" s="90">
        <f t="shared" ref="E114:F114" si="18">E115+E116+E117+E118+E119+E120+E121+E122+E123+E124+E125</f>
        <v>2157560</v>
      </c>
      <c r="F114" s="90">
        <f t="shared" si="18"/>
        <v>1155690.7699999998</v>
      </c>
      <c r="G114" s="90">
        <f t="shared" si="2"/>
        <v>-1001869.2300000002</v>
      </c>
      <c r="H114" s="90">
        <f t="shared" si="7"/>
        <v>53.564710599009977</v>
      </c>
      <c r="I114" s="90">
        <f t="shared" si="4"/>
        <v>43.101882295901234</v>
      </c>
    </row>
    <row r="115" spans="2:9" s="22" customFormat="1" ht="41.25" customHeight="1" x14ac:dyDescent="0.2">
      <c r="B115" s="53">
        <v>2111</v>
      </c>
      <c r="C115" s="51" t="s">
        <v>147</v>
      </c>
      <c r="D115" s="52">
        <v>1924350</v>
      </c>
      <c r="E115" s="52">
        <v>1513800</v>
      </c>
      <c r="F115" s="52">
        <v>841445.99</v>
      </c>
      <c r="G115" s="90">
        <f t="shared" si="2"/>
        <v>-672354.01</v>
      </c>
      <c r="H115" s="90">
        <f t="shared" si="7"/>
        <v>55.585017175320381</v>
      </c>
      <c r="I115" s="90">
        <f t="shared" si="4"/>
        <v>43.726244706004621</v>
      </c>
    </row>
    <row r="116" spans="2:9" s="22" customFormat="1" ht="43.5" customHeight="1" x14ac:dyDescent="0.2">
      <c r="B116" s="53">
        <v>2120</v>
      </c>
      <c r="C116" s="51" t="s">
        <v>148</v>
      </c>
      <c r="D116" s="52">
        <v>439900</v>
      </c>
      <c r="E116" s="52">
        <v>348900</v>
      </c>
      <c r="F116" s="52">
        <v>174361.84</v>
      </c>
      <c r="G116" s="90">
        <f t="shared" si="2"/>
        <v>-174538.16</v>
      </c>
      <c r="H116" s="90">
        <f t="shared" si="7"/>
        <v>49.974732014903985</v>
      </c>
      <c r="I116" s="90">
        <f t="shared" si="4"/>
        <v>39.636699249829505</v>
      </c>
    </row>
    <row r="117" spans="2:9" s="22" customFormat="1" ht="49.5" customHeight="1" x14ac:dyDescent="0.2">
      <c r="B117" s="53">
        <v>2210</v>
      </c>
      <c r="C117" s="51" t="s">
        <v>133</v>
      </c>
      <c r="D117" s="52">
        <v>36000</v>
      </c>
      <c r="E117" s="52">
        <v>21800</v>
      </c>
      <c r="F117" s="52">
        <v>245</v>
      </c>
      <c r="G117" s="90">
        <f t="shared" si="2"/>
        <v>-21555</v>
      </c>
      <c r="H117" s="90">
        <f t="shared" si="7"/>
        <v>1.1238532110091743</v>
      </c>
      <c r="I117" s="90">
        <f t="shared" si="4"/>
        <v>0.68055555555555547</v>
      </c>
    </row>
    <row r="118" spans="2:9" s="22" customFormat="1" ht="48" customHeight="1" x14ac:dyDescent="0.2">
      <c r="B118" s="53">
        <v>2240</v>
      </c>
      <c r="C118" s="51" t="s">
        <v>139</v>
      </c>
      <c r="D118" s="52">
        <v>9400</v>
      </c>
      <c r="E118" s="52">
        <v>6800</v>
      </c>
      <c r="F118" s="52">
        <v>679.57</v>
      </c>
      <c r="G118" s="90">
        <f t="shared" si="2"/>
        <v>-6120.43</v>
      </c>
      <c r="H118" s="90">
        <f t="shared" si="7"/>
        <v>9.9936764705882357</v>
      </c>
      <c r="I118" s="90">
        <f t="shared" si="4"/>
        <v>7.2294680851063831</v>
      </c>
    </row>
    <row r="119" spans="2:9" s="22" customFormat="1" ht="47.25" customHeight="1" x14ac:dyDescent="0.2">
      <c r="B119" s="53">
        <v>2250</v>
      </c>
      <c r="C119" s="51" t="s">
        <v>149</v>
      </c>
      <c r="D119" s="52">
        <v>3250</v>
      </c>
      <c r="E119" s="52">
        <v>2800</v>
      </c>
      <c r="F119" s="52">
        <v>929.15</v>
      </c>
      <c r="G119" s="90">
        <f t="shared" si="2"/>
        <v>-1870.85</v>
      </c>
      <c r="H119" s="90">
        <f t="shared" si="7"/>
        <v>33.183928571428574</v>
      </c>
      <c r="I119" s="90">
        <f t="shared" si="4"/>
        <v>28.589230769230767</v>
      </c>
    </row>
    <row r="120" spans="2:9" s="22" customFormat="1" ht="46.5" customHeight="1" x14ac:dyDescent="0.2">
      <c r="B120" s="53">
        <v>2271</v>
      </c>
      <c r="C120" s="51" t="s">
        <v>150</v>
      </c>
      <c r="D120" s="52">
        <v>253000</v>
      </c>
      <c r="E120" s="52">
        <v>253000</v>
      </c>
      <c r="F120" s="52">
        <v>134533.69</v>
      </c>
      <c r="G120" s="90">
        <f t="shared" si="2"/>
        <v>-118466.31</v>
      </c>
      <c r="H120" s="90">
        <f t="shared" si="7"/>
        <v>53.175371541501981</v>
      </c>
      <c r="I120" s="90">
        <f t="shared" si="4"/>
        <v>53.175371541501981</v>
      </c>
    </row>
    <row r="121" spans="2:9" s="22" customFormat="1" ht="54.75" customHeight="1" x14ac:dyDescent="0.2">
      <c r="B121" s="53">
        <v>2272</v>
      </c>
      <c r="C121" s="51" t="s">
        <v>151</v>
      </c>
      <c r="D121" s="52">
        <v>4100</v>
      </c>
      <c r="E121" s="52">
        <v>2600</v>
      </c>
      <c r="F121" s="52">
        <v>1449.9</v>
      </c>
      <c r="G121" s="90">
        <f t="shared" si="2"/>
        <v>-1150.0999999999999</v>
      </c>
      <c r="H121" s="90">
        <f t="shared" si="7"/>
        <v>55.765384615384619</v>
      </c>
      <c r="I121" s="90">
        <f t="shared" si="4"/>
        <v>35.363414634146345</v>
      </c>
    </row>
    <row r="122" spans="2:9" s="22" customFormat="1" ht="51" customHeight="1" x14ac:dyDescent="0.2">
      <c r="B122" s="53">
        <v>2273</v>
      </c>
      <c r="C122" s="51" t="s">
        <v>152</v>
      </c>
      <c r="D122" s="52">
        <v>6500</v>
      </c>
      <c r="E122" s="52">
        <v>3500</v>
      </c>
      <c r="F122" s="52">
        <v>1477.63</v>
      </c>
      <c r="G122" s="90">
        <f t="shared" si="2"/>
        <v>-2022.37</v>
      </c>
      <c r="H122" s="90">
        <f t="shared" si="7"/>
        <v>42.218000000000004</v>
      </c>
      <c r="I122" s="90">
        <f t="shared" si="4"/>
        <v>22.732769230769232</v>
      </c>
    </row>
    <row r="123" spans="2:9" s="22" customFormat="1" ht="55.5" customHeight="1" x14ac:dyDescent="0.2">
      <c r="B123" s="53">
        <v>2275</v>
      </c>
      <c r="C123" s="51" t="s">
        <v>154</v>
      </c>
      <c r="D123" s="52">
        <v>1500</v>
      </c>
      <c r="E123" s="52">
        <v>1060</v>
      </c>
      <c r="F123" s="52">
        <v>568</v>
      </c>
      <c r="G123" s="90">
        <f t="shared" si="2"/>
        <v>-492</v>
      </c>
      <c r="H123" s="90">
        <f t="shared" si="7"/>
        <v>53.584905660377359</v>
      </c>
      <c r="I123" s="90">
        <f t="shared" si="4"/>
        <v>37.866666666666667</v>
      </c>
    </row>
    <row r="124" spans="2:9" s="22" customFormat="1" ht="72" customHeight="1" x14ac:dyDescent="0.2">
      <c r="B124" s="53">
        <v>2282</v>
      </c>
      <c r="C124" s="51" t="s">
        <v>135</v>
      </c>
      <c r="D124" s="52">
        <v>3300</v>
      </c>
      <c r="E124" s="52">
        <v>3300</v>
      </c>
      <c r="F124" s="52">
        <v>0</v>
      </c>
      <c r="G124" s="90">
        <f t="shared" si="2"/>
        <v>-3300</v>
      </c>
      <c r="H124" s="90">
        <f t="shared" si="7"/>
        <v>0</v>
      </c>
      <c r="I124" s="90">
        <f t="shared" si="4"/>
        <v>0</v>
      </c>
    </row>
    <row r="125" spans="2:9" s="22" customFormat="1" ht="51.75" hidden="1" customHeight="1" x14ac:dyDescent="0.2">
      <c r="B125" s="53">
        <v>2800</v>
      </c>
      <c r="C125" s="51" t="s">
        <v>155</v>
      </c>
      <c r="D125" s="52">
        <v>0</v>
      </c>
      <c r="E125" s="52">
        <v>0</v>
      </c>
      <c r="F125" s="52">
        <v>0</v>
      </c>
      <c r="G125" s="90">
        <f t="shared" si="2"/>
        <v>0</v>
      </c>
      <c r="H125" s="90">
        <f t="shared" si="7"/>
        <v>0</v>
      </c>
      <c r="I125" s="90">
        <f t="shared" si="4"/>
        <v>0</v>
      </c>
    </row>
    <row r="126" spans="2:9" s="22" customFormat="1" ht="37.5" hidden="1" customHeight="1" x14ac:dyDescent="0.2">
      <c r="B126" s="91">
        <v>3133</v>
      </c>
      <c r="C126" s="56" t="s">
        <v>129</v>
      </c>
      <c r="D126" s="90">
        <v>0</v>
      </c>
      <c r="E126" s="90">
        <v>0</v>
      </c>
      <c r="F126" s="90">
        <v>0</v>
      </c>
      <c r="G126" s="90">
        <v>0</v>
      </c>
      <c r="H126" s="90">
        <f t="shared" si="7"/>
        <v>0</v>
      </c>
      <c r="I126" s="90">
        <f t="shared" si="4"/>
        <v>0</v>
      </c>
    </row>
    <row r="127" spans="2:9" s="22" customFormat="1" ht="31.5" customHeight="1" x14ac:dyDescent="0.2">
      <c r="B127" s="92" t="s">
        <v>88</v>
      </c>
      <c r="C127" s="56" t="s">
        <v>89</v>
      </c>
      <c r="D127" s="90">
        <f>D128+D129+D130+D131+D132+D133+D134+D135+D136+D137</f>
        <v>2719420</v>
      </c>
      <c r="E127" s="90">
        <f t="shared" ref="E127:F127" si="19">E128+E129+E130+E131+E132+E133+E134+E135+E136+E137</f>
        <v>2470160</v>
      </c>
      <c r="F127" s="90">
        <f t="shared" si="19"/>
        <v>1447570.19</v>
      </c>
      <c r="G127" s="90">
        <f t="shared" si="2"/>
        <v>-1022589.81</v>
      </c>
      <c r="H127" s="90">
        <f t="shared" si="7"/>
        <v>58.602284467402924</v>
      </c>
      <c r="I127" s="90">
        <f t="shared" si="4"/>
        <v>53.230842973869429</v>
      </c>
    </row>
    <row r="128" spans="2:9" s="22" customFormat="1" ht="31.5" customHeight="1" x14ac:dyDescent="0.2">
      <c r="B128" s="53">
        <v>2111</v>
      </c>
      <c r="C128" s="51" t="s">
        <v>147</v>
      </c>
      <c r="D128" s="52">
        <v>1935500</v>
      </c>
      <c r="E128" s="52">
        <v>1758100</v>
      </c>
      <c r="F128" s="52">
        <v>1085049.27</v>
      </c>
      <c r="G128" s="90">
        <f t="shared" si="2"/>
        <v>-673050.73</v>
      </c>
      <c r="H128" s="90">
        <f t="shared" si="7"/>
        <v>61.717153176724871</v>
      </c>
      <c r="I128" s="90">
        <f t="shared" si="4"/>
        <v>56.060411779901834</v>
      </c>
    </row>
    <row r="129" spans="2:9" s="22" customFormat="1" ht="31.5" customHeight="1" x14ac:dyDescent="0.2">
      <c r="B129" s="53">
        <v>2120</v>
      </c>
      <c r="C129" s="51" t="s">
        <v>148</v>
      </c>
      <c r="D129" s="52">
        <v>464500</v>
      </c>
      <c r="E129" s="52">
        <v>423700</v>
      </c>
      <c r="F129" s="52">
        <v>264110.49</v>
      </c>
      <c r="G129" s="90">
        <f t="shared" si="2"/>
        <v>-159589.51</v>
      </c>
      <c r="H129" s="90">
        <f t="shared" si="7"/>
        <v>62.334314373377389</v>
      </c>
      <c r="I129" s="90">
        <f t="shared" si="4"/>
        <v>56.859093649085032</v>
      </c>
    </row>
    <row r="130" spans="2:9" s="22" customFormat="1" ht="31.5" customHeight="1" x14ac:dyDescent="0.2">
      <c r="B130" s="53">
        <v>2210</v>
      </c>
      <c r="C130" s="51" t="s">
        <v>133</v>
      </c>
      <c r="D130" s="52">
        <v>41660</v>
      </c>
      <c r="E130" s="52">
        <v>38360</v>
      </c>
      <c r="F130" s="52">
        <v>400</v>
      </c>
      <c r="G130" s="90">
        <f t="shared" si="2"/>
        <v>-37960</v>
      </c>
      <c r="H130" s="90">
        <f t="shared" si="7"/>
        <v>1.0427528675703857</v>
      </c>
      <c r="I130" s="90">
        <f t="shared" si="4"/>
        <v>0.96015362457993281</v>
      </c>
    </row>
    <row r="131" spans="2:9" s="22" customFormat="1" ht="31.5" customHeight="1" x14ac:dyDescent="0.2">
      <c r="B131" s="53">
        <v>2240</v>
      </c>
      <c r="C131" s="51" t="s">
        <v>139</v>
      </c>
      <c r="D131" s="52">
        <v>43400</v>
      </c>
      <c r="E131" s="52">
        <v>20500</v>
      </c>
      <c r="F131" s="52">
        <v>771.51</v>
      </c>
      <c r="G131" s="90">
        <f t="shared" si="2"/>
        <v>-19728.490000000002</v>
      </c>
      <c r="H131" s="90">
        <f t="shared" si="7"/>
        <v>3.7634634146341459</v>
      </c>
      <c r="I131" s="90">
        <f t="shared" si="4"/>
        <v>1.7776728110599076</v>
      </c>
    </row>
    <row r="132" spans="2:9" s="22" customFormat="1" ht="31.5" customHeight="1" x14ac:dyDescent="0.2">
      <c r="B132" s="53">
        <v>2250</v>
      </c>
      <c r="C132" s="51" t="s">
        <v>149</v>
      </c>
      <c r="D132" s="52">
        <v>3400</v>
      </c>
      <c r="E132" s="52">
        <v>2800</v>
      </c>
      <c r="F132" s="52">
        <v>0</v>
      </c>
      <c r="G132" s="90">
        <f t="shared" si="2"/>
        <v>-2800</v>
      </c>
      <c r="H132" s="90">
        <f t="shared" si="7"/>
        <v>0</v>
      </c>
      <c r="I132" s="90">
        <f t="shared" si="4"/>
        <v>0</v>
      </c>
    </row>
    <row r="133" spans="2:9" s="22" customFormat="1" ht="31.5" customHeight="1" x14ac:dyDescent="0.2">
      <c r="B133" s="53">
        <v>2271</v>
      </c>
      <c r="C133" s="51" t="s">
        <v>150</v>
      </c>
      <c r="D133" s="52">
        <v>210800</v>
      </c>
      <c r="E133" s="52">
        <v>210800</v>
      </c>
      <c r="F133" s="52">
        <v>92485.04</v>
      </c>
      <c r="G133" s="90">
        <f t="shared" si="2"/>
        <v>-118314.96</v>
      </c>
      <c r="H133" s="90">
        <f t="shared" si="7"/>
        <v>43.873358633776085</v>
      </c>
      <c r="I133" s="90">
        <f t="shared" si="4"/>
        <v>43.873358633776085</v>
      </c>
    </row>
    <row r="134" spans="2:9" s="22" customFormat="1" ht="31.5" customHeight="1" x14ac:dyDescent="0.2">
      <c r="B134" s="53">
        <v>2272</v>
      </c>
      <c r="C134" s="51" t="s">
        <v>151</v>
      </c>
      <c r="D134" s="52">
        <v>4000</v>
      </c>
      <c r="E134" s="52">
        <v>3200</v>
      </c>
      <c r="F134" s="52">
        <v>1565.88</v>
      </c>
      <c r="G134" s="90">
        <f t="shared" si="2"/>
        <v>-1634.12</v>
      </c>
      <c r="H134" s="90">
        <f t="shared" si="7"/>
        <v>48.933750000000003</v>
      </c>
      <c r="I134" s="90">
        <f t="shared" si="4"/>
        <v>39.147000000000006</v>
      </c>
    </row>
    <row r="135" spans="2:9" s="22" customFormat="1" ht="31.5" customHeight="1" x14ac:dyDescent="0.2">
      <c r="B135" s="53">
        <v>2273</v>
      </c>
      <c r="C135" s="51" t="s">
        <v>152</v>
      </c>
      <c r="D135" s="52">
        <v>7900</v>
      </c>
      <c r="E135" s="52">
        <v>4800</v>
      </c>
      <c r="F135" s="52">
        <v>2518</v>
      </c>
      <c r="G135" s="90">
        <f t="shared" si="2"/>
        <v>-2282</v>
      </c>
      <c r="H135" s="90">
        <f t="shared" si="7"/>
        <v>52.458333333333329</v>
      </c>
      <c r="I135" s="90">
        <f t="shared" si="4"/>
        <v>31.873417721518987</v>
      </c>
    </row>
    <row r="136" spans="2:9" s="22" customFormat="1" ht="42.75" customHeight="1" x14ac:dyDescent="0.2">
      <c r="B136" s="53">
        <v>2275</v>
      </c>
      <c r="C136" s="51" t="s">
        <v>154</v>
      </c>
      <c r="D136" s="52">
        <v>1660</v>
      </c>
      <c r="E136" s="52">
        <v>1300</v>
      </c>
      <c r="F136" s="52">
        <v>670</v>
      </c>
      <c r="G136" s="90">
        <f t="shared" si="2"/>
        <v>-630</v>
      </c>
      <c r="H136" s="90">
        <f t="shared" si="7"/>
        <v>51.538461538461533</v>
      </c>
      <c r="I136" s="90">
        <f t="shared" si="4"/>
        <v>40.361445783132531</v>
      </c>
    </row>
    <row r="137" spans="2:9" s="22" customFormat="1" ht="54" customHeight="1" x14ac:dyDescent="0.2">
      <c r="B137" s="53">
        <v>2282</v>
      </c>
      <c r="C137" s="51" t="s">
        <v>135</v>
      </c>
      <c r="D137" s="52">
        <v>6600</v>
      </c>
      <c r="E137" s="52">
        <v>6600</v>
      </c>
      <c r="F137" s="52">
        <v>0</v>
      </c>
      <c r="G137" s="90">
        <f t="shared" si="2"/>
        <v>-6600</v>
      </c>
      <c r="H137" s="90">
        <f t="shared" si="7"/>
        <v>0</v>
      </c>
      <c r="I137" s="90">
        <f t="shared" si="4"/>
        <v>0</v>
      </c>
    </row>
    <row r="138" spans="2:9" s="22" customFormat="1" ht="31.5" customHeight="1" x14ac:dyDescent="0.2">
      <c r="B138" s="92" t="s">
        <v>90</v>
      </c>
      <c r="C138" s="56" t="s">
        <v>91</v>
      </c>
      <c r="D138" s="90">
        <f>D139+D140+D141+D142+D143+D144+D145+D146+D147</f>
        <v>208050</v>
      </c>
      <c r="E138" s="90">
        <f t="shared" ref="E138:F138" si="20">E139+E140+E141+E142+E143+E144+E145+E146+E147</f>
        <v>171800</v>
      </c>
      <c r="F138" s="90">
        <f t="shared" si="20"/>
        <v>102637.42</v>
      </c>
      <c r="G138" s="90">
        <f t="shared" si="2"/>
        <v>-69162.58</v>
      </c>
      <c r="H138" s="90">
        <f t="shared" si="7"/>
        <v>59.742386495925494</v>
      </c>
      <c r="I138" s="90">
        <f t="shared" si="4"/>
        <v>49.333054554193701</v>
      </c>
    </row>
    <row r="139" spans="2:9" s="22" customFormat="1" ht="31.5" customHeight="1" x14ac:dyDescent="0.2">
      <c r="B139" s="53">
        <v>2111</v>
      </c>
      <c r="C139" s="51" t="s">
        <v>147</v>
      </c>
      <c r="D139" s="52">
        <v>117500</v>
      </c>
      <c r="E139" s="52">
        <v>92000</v>
      </c>
      <c r="F139" s="52">
        <v>62172.65</v>
      </c>
      <c r="G139" s="52">
        <f t="shared" si="2"/>
        <v>-29827.35</v>
      </c>
      <c r="H139" s="52">
        <f t="shared" si="7"/>
        <v>67.578967391304346</v>
      </c>
      <c r="I139" s="52">
        <f t="shared" si="4"/>
        <v>52.912893617021275</v>
      </c>
    </row>
    <row r="140" spans="2:9" s="22" customFormat="1" ht="31.5" customHeight="1" x14ac:dyDescent="0.2">
      <c r="B140" s="53">
        <v>2120</v>
      </c>
      <c r="C140" s="51" t="s">
        <v>148</v>
      </c>
      <c r="D140" s="52">
        <v>25800</v>
      </c>
      <c r="E140" s="52">
        <v>20300</v>
      </c>
      <c r="F140" s="52">
        <v>13821.99</v>
      </c>
      <c r="G140" s="52">
        <f t="shared" si="2"/>
        <v>-6478.01</v>
      </c>
      <c r="H140" s="52">
        <f t="shared" si="7"/>
        <v>68.088620689655173</v>
      </c>
      <c r="I140" s="52">
        <f t="shared" si="4"/>
        <v>53.573604651162789</v>
      </c>
    </row>
    <row r="141" spans="2:9" s="22" customFormat="1" ht="31.5" customHeight="1" x14ac:dyDescent="0.2">
      <c r="B141" s="53">
        <v>2210</v>
      </c>
      <c r="C141" s="51" t="s">
        <v>133</v>
      </c>
      <c r="D141" s="52">
        <v>3500</v>
      </c>
      <c r="E141" s="52">
        <v>3500</v>
      </c>
      <c r="F141" s="52">
        <v>0</v>
      </c>
      <c r="G141" s="52">
        <f t="shared" si="2"/>
        <v>-3500</v>
      </c>
      <c r="H141" s="52">
        <f t="shared" si="7"/>
        <v>0</v>
      </c>
      <c r="I141" s="52">
        <f t="shared" si="4"/>
        <v>0</v>
      </c>
    </row>
    <row r="142" spans="2:9" s="22" customFormat="1" ht="31.5" customHeight="1" x14ac:dyDescent="0.2">
      <c r="B142" s="53">
        <v>2240</v>
      </c>
      <c r="C142" s="51" t="s">
        <v>139</v>
      </c>
      <c r="D142" s="52">
        <v>6100</v>
      </c>
      <c r="E142" s="52">
        <v>3500</v>
      </c>
      <c r="F142" s="52">
        <v>525.72</v>
      </c>
      <c r="G142" s="52">
        <f t="shared" si="2"/>
        <v>-2974.2799999999997</v>
      </c>
      <c r="H142" s="52">
        <f t="shared" si="7"/>
        <v>15.020571428571431</v>
      </c>
      <c r="I142" s="52">
        <f t="shared" si="4"/>
        <v>8.618360655737705</v>
      </c>
    </row>
    <row r="143" spans="2:9" s="22" customFormat="1" ht="31.5" customHeight="1" x14ac:dyDescent="0.2">
      <c r="B143" s="53">
        <v>2250</v>
      </c>
      <c r="C143" s="51" t="s">
        <v>149</v>
      </c>
      <c r="D143" s="52">
        <v>2500</v>
      </c>
      <c r="E143" s="52">
        <v>2500</v>
      </c>
      <c r="F143" s="52">
        <v>0</v>
      </c>
      <c r="G143" s="52">
        <f t="shared" si="2"/>
        <v>-2500</v>
      </c>
      <c r="H143" s="52">
        <f t="shared" si="7"/>
        <v>0</v>
      </c>
      <c r="I143" s="52">
        <f t="shared" si="4"/>
        <v>0</v>
      </c>
    </row>
    <row r="144" spans="2:9" s="22" customFormat="1" ht="31.5" customHeight="1" x14ac:dyDescent="0.2">
      <c r="B144" s="53">
        <v>2271</v>
      </c>
      <c r="C144" s="51" t="s">
        <v>150</v>
      </c>
      <c r="D144" s="52">
        <v>45000</v>
      </c>
      <c r="E144" s="52">
        <v>45000</v>
      </c>
      <c r="F144" s="52">
        <v>24629.200000000001</v>
      </c>
      <c r="G144" s="52">
        <f t="shared" si="2"/>
        <v>-20370.8</v>
      </c>
      <c r="H144" s="52">
        <f t="shared" si="7"/>
        <v>54.731555555555559</v>
      </c>
      <c r="I144" s="52">
        <f t="shared" si="4"/>
        <v>54.731555555555559</v>
      </c>
    </row>
    <row r="145" spans="2:9" s="22" customFormat="1" ht="31.5" customHeight="1" x14ac:dyDescent="0.2">
      <c r="B145" s="53">
        <v>2272</v>
      </c>
      <c r="C145" s="51" t="s">
        <v>151</v>
      </c>
      <c r="D145" s="52">
        <v>650</v>
      </c>
      <c r="E145" s="52">
        <v>400</v>
      </c>
      <c r="F145" s="52">
        <v>116</v>
      </c>
      <c r="G145" s="52">
        <f t="shared" si="2"/>
        <v>-284</v>
      </c>
      <c r="H145" s="52">
        <f t="shared" si="7"/>
        <v>28.999999999999996</v>
      </c>
      <c r="I145" s="52">
        <f t="shared" si="4"/>
        <v>17.846153846153847</v>
      </c>
    </row>
    <row r="146" spans="2:9" s="22" customFormat="1" ht="31.5" customHeight="1" x14ac:dyDescent="0.2">
      <c r="B146" s="53">
        <v>2273</v>
      </c>
      <c r="C146" s="51" t="s">
        <v>152</v>
      </c>
      <c r="D146" s="52">
        <v>5000</v>
      </c>
      <c r="E146" s="52">
        <v>2600</v>
      </c>
      <c r="F146" s="52">
        <v>1371.86</v>
      </c>
      <c r="G146" s="52">
        <f t="shared" si="2"/>
        <v>-1228.1400000000001</v>
      </c>
      <c r="H146" s="52">
        <f t="shared" si="7"/>
        <v>52.763846153846153</v>
      </c>
      <c r="I146" s="52">
        <f t="shared" si="4"/>
        <v>27.437200000000001</v>
      </c>
    </row>
    <row r="147" spans="2:9" s="22" customFormat="1" ht="64.5" customHeight="1" x14ac:dyDescent="0.2">
      <c r="B147" s="53">
        <v>2282</v>
      </c>
      <c r="C147" s="51" t="s">
        <v>135</v>
      </c>
      <c r="D147" s="52">
        <v>2000</v>
      </c>
      <c r="E147" s="52">
        <v>2000</v>
      </c>
      <c r="F147" s="52">
        <v>0</v>
      </c>
      <c r="G147" s="52">
        <f t="shared" si="2"/>
        <v>-2000</v>
      </c>
      <c r="H147" s="52">
        <f t="shared" si="7"/>
        <v>0</v>
      </c>
      <c r="I147" s="52">
        <f t="shared" si="4"/>
        <v>0</v>
      </c>
    </row>
    <row r="148" spans="2:9" s="22" customFormat="1" ht="55.5" customHeight="1" x14ac:dyDescent="0.2">
      <c r="B148" s="92" t="s">
        <v>92</v>
      </c>
      <c r="C148" s="56" t="s">
        <v>93</v>
      </c>
      <c r="D148" s="90">
        <f>D149+D150+D151+D152+D153+D154+D155+D156+D157+D158+D159</f>
        <v>3799940</v>
      </c>
      <c r="E148" s="90">
        <f t="shared" ref="E148" si="21">E149+E150+E151+E152+E153+E154+E155+E156+E157+E158+E159</f>
        <v>3023260</v>
      </c>
      <c r="F148" s="90">
        <f>F149+F150+F151+F152+F153+F154+F155+F156+F157+F158+F159</f>
        <v>1709794.7200000002</v>
      </c>
      <c r="G148" s="90">
        <f>F148-E148</f>
        <v>-1313465.2799999998</v>
      </c>
      <c r="H148" s="90">
        <f t="shared" si="7"/>
        <v>56.554670124302909</v>
      </c>
      <c r="I148" s="90">
        <f t="shared" si="4"/>
        <v>44.995308346973907</v>
      </c>
    </row>
    <row r="149" spans="2:9" s="22" customFormat="1" ht="55.5" customHeight="1" x14ac:dyDescent="0.2">
      <c r="B149" s="53">
        <v>2111</v>
      </c>
      <c r="C149" s="51" t="s">
        <v>147</v>
      </c>
      <c r="D149" s="52">
        <v>2275900</v>
      </c>
      <c r="E149" s="52">
        <v>1668100</v>
      </c>
      <c r="F149" s="52">
        <v>1111443.54</v>
      </c>
      <c r="G149" s="90">
        <f t="shared" si="2"/>
        <v>-556656.46</v>
      </c>
      <c r="H149" s="90">
        <f t="shared" si="7"/>
        <v>66.629311192374558</v>
      </c>
      <c r="I149" s="90">
        <f t="shared" si="4"/>
        <v>48.835341623094166</v>
      </c>
    </row>
    <row r="150" spans="2:9" s="22" customFormat="1" ht="55.5" customHeight="1" x14ac:dyDescent="0.2">
      <c r="B150" s="53">
        <v>2120</v>
      </c>
      <c r="C150" s="51" t="s">
        <v>148</v>
      </c>
      <c r="D150" s="52">
        <v>524100</v>
      </c>
      <c r="E150" s="52">
        <v>391700</v>
      </c>
      <c r="F150" s="52">
        <v>263186.64</v>
      </c>
      <c r="G150" s="90">
        <f t="shared" si="2"/>
        <v>-128513.35999999999</v>
      </c>
      <c r="H150" s="90">
        <f t="shared" si="7"/>
        <v>67.190870564207302</v>
      </c>
      <c r="I150" s="90">
        <f t="shared" si="4"/>
        <v>50.216874642243845</v>
      </c>
    </row>
    <row r="151" spans="2:9" s="22" customFormat="1" ht="55.5" customHeight="1" x14ac:dyDescent="0.2">
      <c r="B151" s="53">
        <v>2210</v>
      </c>
      <c r="C151" s="51" t="s">
        <v>133</v>
      </c>
      <c r="D151" s="52">
        <v>213300</v>
      </c>
      <c r="E151" s="52">
        <v>200950</v>
      </c>
      <c r="F151" s="52">
        <v>5005</v>
      </c>
      <c r="G151" s="90">
        <f t="shared" si="2"/>
        <v>-195945</v>
      </c>
      <c r="H151" s="90">
        <f t="shared" si="7"/>
        <v>2.4906693207265489</v>
      </c>
      <c r="I151" s="90">
        <f t="shared" si="4"/>
        <v>2.3464603844350682</v>
      </c>
    </row>
    <row r="152" spans="2:9" s="22" customFormat="1" ht="55.5" customHeight="1" x14ac:dyDescent="0.2">
      <c r="B152" s="53">
        <v>2240</v>
      </c>
      <c r="C152" s="51" t="s">
        <v>139</v>
      </c>
      <c r="D152" s="52">
        <v>155000</v>
      </c>
      <c r="E152" s="52">
        <v>150300</v>
      </c>
      <c r="F152" s="52">
        <v>1212.8900000000001</v>
      </c>
      <c r="G152" s="90">
        <f t="shared" si="2"/>
        <v>-149087.10999999999</v>
      </c>
      <c r="H152" s="90">
        <f t="shared" si="7"/>
        <v>0.80697937458416513</v>
      </c>
      <c r="I152" s="90">
        <f t="shared" si="4"/>
        <v>0.78250967741935495</v>
      </c>
    </row>
    <row r="153" spans="2:9" s="22" customFormat="1" ht="55.5" customHeight="1" x14ac:dyDescent="0.2">
      <c r="B153" s="53">
        <v>2250</v>
      </c>
      <c r="C153" s="51" t="s">
        <v>149</v>
      </c>
      <c r="D153" s="52">
        <v>2500</v>
      </c>
      <c r="E153" s="52">
        <v>2500</v>
      </c>
      <c r="F153" s="52">
        <v>0</v>
      </c>
      <c r="G153" s="90">
        <f t="shared" si="2"/>
        <v>-2500</v>
      </c>
      <c r="H153" s="90">
        <f t="shared" si="7"/>
        <v>0</v>
      </c>
      <c r="I153" s="90">
        <f t="shared" si="4"/>
        <v>0</v>
      </c>
    </row>
    <row r="154" spans="2:9" s="22" customFormat="1" ht="55.5" customHeight="1" x14ac:dyDescent="0.2">
      <c r="B154" s="53">
        <v>2271</v>
      </c>
      <c r="C154" s="51" t="s">
        <v>150</v>
      </c>
      <c r="D154" s="52">
        <v>579250</v>
      </c>
      <c r="E154" s="52">
        <v>579250</v>
      </c>
      <c r="F154" s="52">
        <v>317215.86</v>
      </c>
      <c r="G154" s="90">
        <f t="shared" si="2"/>
        <v>-262034.14</v>
      </c>
      <c r="H154" s="90">
        <f t="shared" si="7"/>
        <v>54.763204143288732</v>
      </c>
      <c r="I154" s="90">
        <f t="shared" si="4"/>
        <v>54.763204143288732</v>
      </c>
    </row>
    <row r="155" spans="2:9" s="22" customFormat="1" ht="55.5" customHeight="1" x14ac:dyDescent="0.2">
      <c r="B155" s="53">
        <v>2272</v>
      </c>
      <c r="C155" s="51" t="s">
        <v>151</v>
      </c>
      <c r="D155" s="52">
        <v>3660</v>
      </c>
      <c r="E155" s="52">
        <v>3050</v>
      </c>
      <c r="F155" s="52">
        <v>463.98</v>
      </c>
      <c r="G155" s="90">
        <f t="shared" si="2"/>
        <v>-2586.02</v>
      </c>
      <c r="H155" s="90">
        <f t="shared" si="7"/>
        <v>15.212459016393442</v>
      </c>
      <c r="I155" s="90">
        <f t="shared" si="4"/>
        <v>12.67704918032787</v>
      </c>
    </row>
    <row r="156" spans="2:9" s="22" customFormat="1" ht="44.25" customHeight="1" x14ac:dyDescent="0.2">
      <c r="B156" s="53">
        <v>2273</v>
      </c>
      <c r="C156" s="51" t="s">
        <v>152</v>
      </c>
      <c r="D156" s="52">
        <v>41000</v>
      </c>
      <c r="E156" s="52">
        <v>22700</v>
      </c>
      <c r="F156" s="52">
        <v>10485.81</v>
      </c>
      <c r="G156" s="90">
        <f t="shared" si="2"/>
        <v>-12214.19</v>
      </c>
      <c r="H156" s="90">
        <f t="shared" si="7"/>
        <v>46.192995594713651</v>
      </c>
      <c r="I156" s="90">
        <f>IF(D156=0,0,F156/D156*100)</f>
        <v>25.575146341463412</v>
      </c>
    </row>
    <row r="157" spans="2:9" s="22" customFormat="1" ht="55.5" customHeight="1" x14ac:dyDescent="0.2">
      <c r="B157" s="53">
        <v>2275</v>
      </c>
      <c r="C157" s="51" t="s">
        <v>154</v>
      </c>
      <c r="D157" s="52">
        <v>1930</v>
      </c>
      <c r="E157" s="52">
        <v>1410</v>
      </c>
      <c r="F157" s="52">
        <v>781</v>
      </c>
      <c r="G157" s="90">
        <f t="shared" si="2"/>
        <v>-629</v>
      </c>
      <c r="H157" s="90">
        <f t="shared" si="7"/>
        <v>55.39007092198581</v>
      </c>
      <c r="I157" s="90">
        <f t="shared" si="4"/>
        <v>40.466321243523318</v>
      </c>
    </row>
    <row r="158" spans="2:9" s="22" customFormat="1" ht="55.5" customHeight="1" x14ac:dyDescent="0.2">
      <c r="B158" s="53">
        <v>2282</v>
      </c>
      <c r="C158" s="51" t="s">
        <v>135</v>
      </c>
      <c r="D158" s="52">
        <v>3300</v>
      </c>
      <c r="E158" s="52">
        <v>3300</v>
      </c>
      <c r="F158" s="52">
        <v>0</v>
      </c>
      <c r="G158" s="90">
        <f t="shared" si="2"/>
        <v>-3300</v>
      </c>
      <c r="H158" s="90">
        <f t="shared" si="7"/>
        <v>0</v>
      </c>
      <c r="I158" s="90">
        <f t="shared" si="4"/>
        <v>0</v>
      </c>
    </row>
    <row r="159" spans="2:9" s="22" customFormat="1" ht="55.5" hidden="1" customHeight="1" x14ac:dyDescent="0.2">
      <c r="B159" s="53">
        <v>2800</v>
      </c>
      <c r="C159" s="51" t="s">
        <v>155</v>
      </c>
      <c r="D159" s="52">
        <v>0</v>
      </c>
      <c r="E159" s="52">
        <v>0</v>
      </c>
      <c r="F159" s="52">
        <v>0</v>
      </c>
      <c r="G159" s="90">
        <f t="shared" si="2"/>
        <v>0</v>
      </c>
      <c r="H159" s="90">
        <f t="shared" si="7"/>
        <v>0</v>
      </c>
      <c r="I159" s="90">
        <f t="shared" si="4"/>
        <v>0</v>
      </c>
    </row>
    <row r="160" spans="2:9" s="22" customFormat="1" ht="48.75" customHeight="1" x14ac:dyDescent="0.2">
      <c r="B160" s="92" t="s">
        <v>130</v>
      </c>
      <c r="C160" s="56" t="s">
        <v>131</v>
      </c>
      <c r="D160" s="90">
        <f>D161+D162+D163+D164+D165+D166+D167</f>
        <v>683130</v>
      </c>
      <c r="E160" s="90">
        <f t="shared" ref="E160:F160" si="22">E161+E162+E163+E164+E165+E166+E167</f>
        <v>475230</v>
      </c>
      <c r="F160" s="90">
        <f t="shared" si="22"/>
        <v>353086.68</v>
      </c>
      <c r="G160" s="90">
        <f t="shared" si="2"/>
        <v>-122143.32</v>
      </c>
      <c r="H160" s="90">
        <f t="shared" si="7"/>
        <v>74.298061991035908</v>
      </c>
      <c r="I160" s="90">
        <f t="shared" si="4"/>
        <v>51.686601378946904</v>
      </c>
    </row>
    <row r="161" spans="2:9" s="22" customFormat="1" ht="48.75" customHeight="1" x14ac:dyDescent="0.2">
      <c r="B161" s="53">
        <v>2111</v>
      </c>
      <c r="C161" s="51" t="s">
        <v>147</v>
      </c>
      <c r="D161" s="52">
        <v>503100</v>
      </c>
      <c r="E161" s="52">
        <v>340000</v>
      </c>
      <c r="F161" s="52">
        <v>286483.5</v>
      </c>
      <c r="G161" s="52">
        <f t="shared" si="2"/>
        <v>-53516.5</v>
      </c>
      <c r="H161" s="52">
        <f t="shared" si="7"/>
        <v>84.259852941176476</v>
      </c>
      <c r="I161" s="52">
        <f t="shared" si="4"/>
        <v>56.943649373881932</v>
      </c>
    </row>
    <row r="162" spans="2:9" s="22" customFormat="1" ht="39.75" customHeight="1" x14ac:dyDescent="0.2">
      <c r="B162" s="53">
        <v>2120</v>
      </c>
      <c r="C162" s="51" t="s">
        <v>148</v>
      </c>
      <c r="D162" s="52">
        <v>110700</v>
      </c>
      <c r="E162" s="52">
        <v>75100</v>
      </c>
      <c r="F162" s="52">
        <v>63587.57</v>
      </c>
      <c r="G162" s="52">
        <f t="shared" si="2"/>
        <v>-11512.43</v>
      </c>
      <c r="H162" s="52">
        <f t="shared" si="7"/>
        <v>84.670532623169109</v>
      </c>
      <c r="I162" s="52">
        <f t="shared" si="4"/>
        <v>57.441345980126471</v>
      </c>
    </row>
    <row r="163" spans="2:9" s="22" customFormat="1" ht="37.5" customHeight="1" x14ac:dyDescent="0.2">
      <c r="B163" s="53">
        <v>2210</v>
      </c>
      <c r="C163" s="51" t="s">
        <v>133</v>
      </c>
      <c r="D163" s="52">
        <v>28500</v>
      </c>
      <c r="E163" s="52">
        <v>27300</v>
      </c>
      <c r="F163" s="52">
        <v>33</v>
      </c>
      <c r="G163" s="52">
        <f t="shared" si="2"/>
        <v>-27267</v>
      </c>
      <c r="H163" s="52">
        <f t="shared" si="7"/>
        <v>0.12087912087912088</v>
      </c>
      <c r="I163" s="52">
        <f t="shared" si="4"/>
        <v>0.11578947368421054</v>
      </c>
    </row>
    <row r="164" spans="2:9" s="22" customFormat="1" ht="37.5" customHeight="1" x14ac:dyDescent="0.2">
      <c r="B164" s="53">
        <v>2240</v>
      </c>
      <c r="C164" s="51" t="s">
        <v>139</v>
      </c>
      <c r="D164" s="52">
        <v>28900</v>
      </c>
      <c r="E164" s="52">
        <v>20900</v>
      </c>
      <c r="F164" s="52">
        <v>2969.14</v>
      </c>
      <c r="G164" s="52">
        <f t="shared" si="2"/>
        <v>-17930.86</v>
      </c>
      <c r="H164" s="52">
        <f t="shared" si="7"/>
        <v>14.206411483253589</v>
      </c>
      <c r="I164" s="52">
        <f t="shared" si="4"/>
        <v>10.273840830449826</v>
      </c>
    </row>
    <row r="165" spans="2:9" s="22" customFormat="1" ht="37.5" customHeight="1" x14ac:dyDescent="0.2">
      <c r="B165" s="53">
        <v>2250</v>
      </c>
      <c r="C165" s="51" t="s">
        <v>149</v>
      </c>
      <c r="D165" s="52">
        <v>4500</v>
      </c>
      <c r="E165" s="52">
        <v>4500</v>
      </c>
      <c r="F165" s="52">
        <v>0</v>
      </c>
      <c r="G165" s="52">
        <f t="shared" si="2"/>
        <v>-4500</v>
      </c>
      <c r="H165" s="52">
        <f t="shared" si="7"/>
        <v>0</v>
      </c>
      <c r="I165" s="52">
        <f t="shared" si="4"/>
        <v>0</v>
      </c>
    </row>
    <row r="166" spans="2:9" s="22" customFormat="1" ht="59.25" customHeight="1" x14ac:dyDescent="0.2">
      <c r="B166" s="53">
        <v>2282</v>
      </c>
      <c r="C166" s="51" t="s">
        <v>135</v>
      </c>
      <c r="D166" s="52">
        <v>6600</v>
      </c>
      <c r="E166" s="52">
        <v>6600</v>
      </c>
      <c r="F166" s="52">
        <v>0</v>
      </c>
      <c r="G166" s="52">
        <f t="shared" si="2"/>
        <v>-6600</v>
      </c>
      <c r="H166" s="52">
        <f t="shared" si="7"/>
        <v>0</v>
      </c>
      <c r="I166" s="52">
        <f t="shared" si="4"/>
        <v>0</v>
      </c>
    </row>
    <row r="167" spans="2:9" s="22" customFormat="1" ht="48.75" customHeight="1" x14ac:dyDescent="0.2">
      <c r="B167" s="53">
        <v>2800</v>
      </c>
      <c r="C167" s="51" t="s">
        <v>155</v>
      </c>
      <c r="D167" s="52">
        <v>830</v>
      </c>
      <c r="E167" s="52">
        <v>830</v>
      </c>
      <c r="F167" s="52">
        <v>13.47</v>
      </c>
      <c r="G167" s="52">
        <f t="shared" si="2"/>
        <v>-816.53</v>
      </c>
      <c r="H167" s="52">
        <f t="shared" si="7"/>
        <v>1.6228915662650605</v>
      </c>
      <c r="I167" s="52">
        <f t="shared" si="4"/>
        <v>1.6228915662650605</v>
      </c>
    </row>
    <row r="168" spans="2:9" s="22" customFormat="1" ht="39" customHeight="1" x14ac:dyDescent="0.2">
      <c r="B168" s="92" t="s">
        <v>94</v>
      </c>
      <c r="C168" s="56" t="s">
        <v>95</v>
      </c>
      <c r="D168" s="90">
        <f>D169+D170</f>
        <v>300500</v>
      </c>
      <c r="E168" s="90">
        <f t="shared" ref="E168:F168" si="23">E169+E170</f>
        <v>230100</v>
      </c>
      <c r="F168" s="90">
        <f t="shared" si="23"/>
        <v>63280.45</v>
      </c>
      <c r="G168" s="90">
        <f t="shared" si="2"/>
        <v>-166819.54999999999</v>
      </c>
      <c r="H168" s="90">
        <f t="shared" si="7"/>
        <v>27.50128205128205</v>
      </c>
      <c r="I168" s="90">
        <f t="shared" si="4"/>
        <v>21.05838602329451</v>
      </c>
    </row>
    <row r="169" spans="2:9" s="22" customFormat="1" ht="60.75" customHeight="1" x14ac:dyDescent="0.2">
      <c r="B169" s="53">
        <v>2282</v>
      </c>
      <c r="C169" s="51" t="s">
        <v>135</v>
      </c>
      <c r="D169" s="52">
        <v>240000</v>
      </c>
      <c r="E169" s="52">
        <v>169600</v>
      </c>
      <c r="F169" s="52">
        <v>51180.45</v>
      </c>
      <c r="G169" s="52">
        <f t="shared" si="2"/>
        <v>-118419.55</v>
      </c>
      <c r="H169" s="52">
        <f t="shared" si="7"/>
        <v>30.177152122641509</v>
      </c>
      <c r="I169" s="52">
        <f t="shared" si="4"/>
        <v>21.325187499999998</v>
      </c>
    </row>
    <row r="170" spans="2:9" s="22" customFormat="1" ht="39" customHeight="1" x14ac:dyDescent="0.2">
      <c r="B170" s="53">
        <v>2730</v>
      </c>
      <c r="C170" s="51" t="s">
        <v>177</v>
      </c>
      <c r="D170" s="52">
        <v>60500</v>
      </c>
      <c r="E170" s="52">
        <v>60500</v>
      </c>
      <c r="F170" s="52">
        <v>12100</v>
      </c>
      <c r="G170" s="52">
        <f t="shared" si="2"/>
        <v>-48400</v>
      </c>
      <c r="H170" s="52">
        <f t="shared" si="7"/>
        <v>20</v>
      </c>
      <c r="I170" s="52">
        <f t="shared" si="4"/>
        <v>20</v>
      </c>
    </row>
    <row r="171" spans="2:9" s="22" customFormat="1" ht="54" customHeight="1" x14ac:dyDescent="0.2">
      <c r="B171" s="91">
        <v>5011</v>
      </c>
      <c r="C171" s="56" t="s">
        <v>98</v>
      </c>
      <c r="D171" s="90">
        <v>80000</v>
      </c>
      <c r="E171" s="90">
        <v>45000</v>
      </c>
      <c r="F171" s="90">
        <v>12000</v>
      </c>
      <c r="G171" s="90">
        <f t="shared" si="2"/>
        <v>-33000</v>
      </c>
      <c r="H171" s="90">
        <f t="shared" si="7"/>
        <v>26.666666666666668</v>
      </c>
      <c r="I171" s="90">
        <f t="shared" si="4"/>
        <v>15</v>
      </c>
    </row>
    <row r="172" spans="2:9" s="22" customFormat="1" ht="57" customHeight="1" x14ac:dyDescent="0.2">
      <c r="B172" s="91">
        <v>5012</v>
      </c>
      <c r="C172" s="56" t="s">
        <v>161</v>
      </c>
      <c r="D172" s="90">
        <v>58000</v>
      </c>
      <c r="E172" s="90">
        <v>35000</v>
      </c>
      <c r="F172" s="90">
        <v>11500</v>
      </c>
      <c r="G172" s="90">
        <f t="shared" si="2"/>
        <v>-23500</v>
      </c>
      <c r="H172" s="90">
        <f t="shared" si="7"/>
        <v>32.857142857142854</v>
      </c>
      <c r="I172" s="90">
        <f t="shared" si="4"/>
        <v>19.827586206896552</v>
      </c>
    </row>
    <row r="173" spans="2:9" s="22" customFormat="1" ht="66.75" customHeight="1" x14ac:dyDescent="0.2">
      <c r="B173" s="91">
        <v>5032</v>
      </c>
      <c r="C173" s="56" t="s">
        <v>98</v>
      </c>
      <c r="D173" s="90">
        <v>599500</v>
      </c>
      <c r="E173" s="90">
        <v>466500</v>
      </c>
      <c r="F173" s="90">
        <v>247935.92</v>
      </c>
      <c r="G173" s="90">
        <f t="shared" si="2"/>
        <v>-218564.08</v>
      </c>
      <c r="H173" s="90">
        <f t="shared" si="7"/>
        <v>53.148107181136126</v>
      </c>
      <c r="I173" s="90">
        <f t="shared" si="4"/>
        <v>41.357117597998332</v>
      </c>
    </row>
    <row r="174" spans="2:9" s="22" customFormat="1" ht="48.75" customHeight="1" x14ac:dyDescent="0.2">
      <c r="B174" s="91">
        <v>5041</v>
      </c>
      <c r="C174" s="56" t="s">
        <v>99</v>
      </c>
      <c r="D174" s="90">
        <f>D175+D176+D177+D178+D179+D180+D181+D182</f>
        <v>447450</v>
      </c>
      <c r="E174" s="90">
        <f t="shared" ref="E174:F174" si="24">E175+E176+E177+E178+E179+E180+E181+E182</f>
        <v>384450</v>
      </c>
      <c r="F174" s="90">
        <f t="shared" si="24"/>
        <v>211228.09</v>
      </c>
      <c r="G174" s="90">
        <f t="shared" si="2"/>
        <v>-173221.91</v>
      </c>
      <c r="H174" s="90">
        <f t="shared" si="7"/>
        <v>54.942928859409548</v>
      </c>
      <c r="I174" s="90">
        <f t="shared" si="4"/>
        <v>47.207082355570456</v>
      </c>
    </row>
    <row r="175" spans="2:9" s="22" customFormat="1" ht="42" customHeight="1" x14ac:dyDescent="0.2">
      <c r="B175" s="93">
        <v>2111</v>
      </c>
      <c r="C175" s="51" t="s">
        <v>147</v>
      </c>
      <c r="D175" s="52">
        <v>212400</v>
      </c>
      <c r="E175" s="52">
        <v>166300</v>
      </c>
      <c r="F175" s="52">
        <v>135383.28</v>
      </c>
      <c r="G175" s="52">
        <f t="shared" si="2"/>
        <v>-30916.720000000001</v>
      </c>
      <c r="H175" s="52">
        <f t="shared" si="7"/>
        <v>81.409067949488872</v>
      </c>
      <c r="I175" s="52">
        <f t="shared" si="4"/>
        <v>63.739774011299431</v>
      </c>
    </row>
    <row r="176" spans="2:9" s="22" customFormat="1" ht="44.25" customHeight="1" x14ac:dyDescent="0.2">
      <c r="B176" s="93">
        <v>2120</v>
      </c>
      <c r="C176" s="51" t="s">
        <v>148</v>
      </c>
      <c r="D176" s="52">
        <v>36000</v>
      </c>
      <c r="E176" s="52">
        <v>28900</v>
      </c>
      <c r="F176" s="52">
        <v>18045.060000000001</v>
      </c>
      <c r="G176" s="52">
        <f t="shared" si="2"/>
        <v>-10854.939999999999</v>
      </c>
      <c r="H176" s="52">
        <f t="shared" si="7"/>
        <v>62.439653979238763</v>
      </c>
      <c r="I176" s="52">
        <f t="shared" si="4"/>
        <v>50.125166666666665</v>
      </c>
    </row>
    <row r="177" spans="2:9" s="22" customFormat="1" ht="36" customHeight="1" x14ac:dyDescent="0.2">
      <c r="B177" s="93">
        <v>2210</v>
      </c>
      <c r="C177" s="51" t="s">
        <v>133</v>
      </c>
      <c r="D177" s="52">
        <v>70800</v>
      </c>
      <c r="E177" s="52">
        <v>69800</v>
      </c>
      <c r="F177" s="52">
        <v>5970</v>
      </c>
      <c r="G177" s="52">
        <f t="shared" si="2"/>
        <v>-63830</v>
      </c>
      <c r="H177" s="52">
        <f t="shared" si="7"/>
        <v>8.5530085959885387</v>
      </c>
      <c r="I177" s="52">
        <f t="shared" si="4"/>
        <v>8.4322033898305087</v>
      </c>
    </row>
    <row r="178" spans="2:9" s="22" customFormat="1" ht="40.5" customHeight="1" x14ac:dyDescent="0.2">
      <c r="B178" s="93">
        <v>2240</v>
      </c>
      <c r="C178" s="51" t="s">
        <v>139</v>
      </c>
      <c r="D178" s="52">
        <v>100250</v>
      </c>
      <c r="E178" s="52">
        <v>99250</v>
      </c>
      <c r="F178" s="52">
        <v>35264</v>
      </c>
      <c r="G178" s="52">
        <f t="shared" si="2"/>
        <v>-63986</v>
      </c>
      <c r="H178" s="52">
        <f t="shared" si="7"/>
        <v>35.530478589420653</v>
      </c>
      <c r="I178" s="52">
        <f t="shared" si="4"/>
        <v>35.176059850374067</v>
      </c>
    </row>
    <row r="179" spans="2:9" s="22" customFormat="1" ht="42" customHeight="1" x14ac:dyDescent="0.2">
      <c r="B179" s="93">
        <v>2273</v>
      </c>
      <c r="C179" s="51" t="s">
        <v>152</v>
      </c>
      <c r="D179" s="52">
        <v>25100</v>
      </c>
      <c r="E179" s="52">
        <v>17300</v>
      </c>
      <c r="F179" s="52">
        <v>15994.81</v>
      </c>
      <c r="G179" s="52">
        <f t="shared" si="2"/>
        <v>-1305.1900000000005</v>
      </c>
      <c r="H179" s="52">
        <f t="shared" si="7"/>
        <v>92.455549132947979</v>
      </c>
      <c r="I179" s="52">
        <f t="shared" si="4"/>
        <v>63.724342629482067</v>
      </c>
    </row>
    <row r="180" spans="2:9" s="22" customFormat="1" ht="37.5" customHeight="1" x14ac:dyDescent="0.2">
      <c r="B180" s="93">
        <v>2274</v>
      </c>
      <c r="C180" s="51" t="s">
        <v>153</v>
      </c>
      <c r="D180" s="52">
        <v>1300</v>
      </c>
      <c r="E180" s="52">
        <v>1300</v>
      </c>
      <c r="F180" s="52">
        <v>570.94000000000005</v>
      </c>
      <c r="G180" s="52">
        <f t="shared" si="2"/>
        <v>-729.06</v>
      </c>
      <c r="H180" s="52">
        <f t="shared" si="7"/>
        <v>43.918461538461543</v>
      </c>
      <c r="I180" s="52">
        <f t="shared" si="4"/>
        <v>43.918461538461543</v>
      </c>
    </row>
    <row r="181" spans="2:9" s="22" customFormat="1" ht="48.75" hidden="1" customHeight="1" x14ac:dyDescent="0.2">
      <c r="B181" s="93">
        <v>2275</v>
      </c>
      <c r="C181" s="51" t="s">
        <v>154</v>
      </c>
      <c r="D181" s="52"/>
      <c r="E181" s="52"/>
      <c r="F181" s="52"/>
      <c r="G181" s="52">
        <f t="shared" si="2"/>
        <v>0</v>
      </c>
      <c r="H181" s="52">
        <f t="shared" si="7"/>
        <v>0</v>
      </c>
      <c r="I181" s="52">
        <f t="shared" si="4"/>
        <v>0</v>
      </c>
    </row>
    <row r="182" spans="2:9" s="22" customFormat="1" ht="61.5" customHeight="1" x14ac:dyDescent="0.2">
      <c r="B182" s="93">
        <v>2282</v>
      </c>
      <c r="C182" s="51" t="s">
        <v>135</v>
      </c>
      <c r="D182" s="52">
        <v>1600</v>
      </c>
      <c r="E182" s="52">
        <v>1600</v>
      </c>
      <c r="F182" s="52">
        <v>0</v>
      </c>
      <c r="G182" s="52">
        <f t="shared" si="2"/>
        <v>-1600</v>
      </c>
      <c r="H182" s="52">
        <f t="shared" si="7"/>
        <v>0</v>
      </c>
      <c r="I182" s="52">
        <f t="shared" si="4"/>
        <v>0</v>
      </c>
    </row>
    <row r="183" spans="2:9" s="22" customFormat="1" ht="98.25" customHeight="1" x14ac:dyDescent="0.2">
      <c r="B183" s="91">
        <v>5051</v>
      </c>
      <c r="C183" s="56" t="s">
        <v>100</v>
      </c>
      <c r="D183" s="90">
        <v>25000</v>
      </c>
      <c r="E183" s="90">
        <v>22000</v>
      </c>
      <c r="F183" s="90">
        <v>2040</v>
      </c>
      <c r="G183" s="52">
        <f t="shared" si="2"/>
        <v>-19960</v>
      </c>
      <c r="H183" s="52">
        <f t="shared" si="7"/>
        <v>9.2727272727272734</v>
      </c>
      <c r="I183" s="52">
        <f t="shared" si="4"/>
        <v>8.16</v>
      </c>
    </row>
    <row r="184" spans="2:9" s="22" customFormat="1" ht="87.75" customHeight="1" x14ac:dyDescent="0.2">
      <c r="B184" s="91">
        <v>5053</v>
      </c>
      <c r="C184" s="56" t="s">
        <v>101</v>
      </c>
      <c r="D184" s="90">
        <v>222100</v>
      </c>
      <c r="E184" s="90">
        <v>128100</v>
      </c>
      <c r="F184" s="90">
        <v>72595.75</v>
      </c>
      <c r="G184" s="52">
        <f t="shared" si="2"/>
        <v>-55504.25</v>
      </c>
      <c r="H184" s="52">
        <f t="shared" si="7"/>
        <v>56.671155347384861</v>
      </c>
      <c r="I184" s="52">
        <f t="shared" si="4"/>
        <v>32.686064835659614</v>
      </c>
    </row>
    <row r="185" spans="2:9" s="22" customFormat="1" ht="75" customHeight="1" x14ac:dyDescent="0.2">
      <c r="B185" s="91">
        <v>9410</v>
      </c>
      <c r="C185" s="56" t="s">
        <v>108</v>
      </c>
      <c r="D185" s="90">
        <v>3880300</v>
      </c>
      <c r="E185" s="90">
        <v>3880300</v>
      </c>
      <c r="F185" s="90">
        <v>3880300</v>
      </c>
      <c r="G185" s="52">
        <f t="shared" si="2"/>
        <v>0</v>
      </c>
      <c r="H185" s="52">
        <f t="shared" si="7"/>
        <v>100</v>
      </c>
      <c r="I185" s="52">
        <f t="shared" si="4"/>
        <v>100</v>
      </c>
    </row>
    <row r="186" spans="2:9" s="22" customFormat="1" ht="31.5" customHeight="1" x14ac:dyDescent="0.2">
      <c r="B186" s="91">
        <v>9770</v>
      </c>
      <c r="C186" s="56" t="s">
        <v>109</v>
      </c>
      <c r="D186" s="90">
        <v>276500</v>
      </c>
      <c r="E186" s="90">
        <v>248220</v>
      </c>
      <c r="F186" s="90">
        <v>116408.39</v>
      </c>
      <c r="G186" s="52">
        <f t="shared" si="2"/>
        <v>-131811.60999999999</v>
      </c>
      <c r="H186" s="52">
        <f t="shared" si="7"/>
        <v>46.897264523406655</v>
      </c>
      <c r="I186" s="52">
        <f t="shared" si="4"/>
        <v>42.100683544303799</v>
      </c>
    </row>
    <row r="187" spans="2:9" s="22" customFormat="1" ht="77.25" customHeight="1" x14ac:dyDescent="0.2">
      <c r="B187" s="91">
        <v>8700</v>
      </c>
      <c r="C187" s="56" t="s">
        <v>186</v>
      </c>
      <c r="D187" s="90">
        <v>60500</v>
      </c>
      <c r="E187" s="90">
        <v>60500</v>
      </c>
      <c r="F187" s="90">
        <v>0</v>
      </c>
      <c r="G187" s="52">
        <f t="shared" si="2"/>
        <v>-60500</v>
      </c>
      <c r="H187" s="52">
        <f t="shared" si="7"/>
        <v>0</v>
      </c>
      <c r="I187" s="52">
        <f t="shared" si="4"/>
        <v>0</v>
      </c>
    </row>
    <row r="188" spans="2:9" s="131" customFormat="1" ht="31.5" customHeight="1" x14ac:dyDescent="0.2">
      <c r="B188" s="128"/>
      <c r="C188" s="129" t="s">
        <v>140</v>
      </c>
      <c r="D188" s="130">
        <f>D186+D185+D113+D46+D8+D187</f>
        <v>156332540.42000002</v>
      </c>
      <c r="E188" s="130">
        <f>E186+E185+E113+E46+E8+E187</f>
        <v>106620464.02000001</v>
      </c>
      <c r="F188" s="130">
        <f>F186+F185+F113+F46+F8+F187</f>
        <v>76119730.469999999</v>
      </c>
      <c r="G188" s="130">
        <f t="shared" si="2"/>
        <v>-30500733.550000012</v>
      </c>
      <c r="H188" s="130">
        <f>IF(E188=0,0,F188/E188*100)</f>
        <v>71.393171254367601</v>
      </c>
      <c r="I188" s="130">
        <f t="shared" si="4"/>
        <v>48.690906106622577</v>
      </c>
    </row>
    <row r="189" spans="2:9" ht="31.5" customHeight="1" x14ac:dyDescent="0.3">
      <c r="B189" s="202" t="s">
        <v>51</v>
      </c>
      <c r="C189" s="202"/>
      <c r="D189" s="202"/>
      <c r="E189" s="202"/>
      <c r="F189" s="202"/>
      <c r="G189" s="202"/>
      <c r="H189" s="202"/>
      <c r="I189" s="202"/>
    </row>
    <row r="190" spans="2:9" ht="45" customHeight="1" x14ac:dyDescent="0.35">
      <c r="B190" s="57" t="s">
        <v>115</v>
      </c>
      <c r="C190" s="156" t="s">
        <v>116</v>
      </c>
      <c r="D190" s="58">
        <f>D191+D195+D196+D197+D198+D199+D200+D201+D203+D205+D206+D204+D202</f>
        <v>6781070</v>
      </c>
      <c r="E190" s="58">
        <f>E191+E195+E197+E198+E199+E200+E201+E203+E205+E206+E204+E202</f>
        <v>6054142.5</v>
      </c>
      <c r="F190" s="58">
        <f>F191+F195+F197+F198+F199+F200+F201+F203+F205+F206+F204+F202</f>
        <v>1062114.03</v>
      </c>
      <c r="G190" s="59">
        <f t="shared" ref="G190:G223" si="25">F190-E190</f>
        <v>-4992028.47</v>
      </c>
      <c r="H190" s="58">
        <f>IF(E190=0,0,F190/E190*100)</f>
        <v>17.543591516056981</v>
      </c>
      <c r="I190" s="58">
        <f t="shared" ref="I190:I221" si="26">IF(D190=0,0,F190/D190*100)</f>
        <v>15.662926794738885</v>
      </c>
    </row>
    <row r="191" spans="2:9" ht="58.5" customHeight="1" x14ac:dyDescent="0.3">
      <c r="B191" s="82"/>
      <c r="C191" s="94" t="s">
        <v>166</v>
      </c>
      <c r="D191" s="95">
        <f>D192+D194+D193</f>
        <v>767591</v>
      </c>
      <c r="E191" s="95">
        <f>E192+E194+E193</f>
        <v>762591</v>
      </c>
      <c r="F191" s="95">
        <f>F192+F194+F193</f>
        <v>411080.55</v>
      </c>
      <c r="G191" s="87">
        <f t="shared" si="25"/>
        <v>-351510.45</v>
      </c>
      <c r="H191" s="87">
        <f>IF(E191=0,0,F191/E191*100)</f>
        <v>53.90576993434226</v>
      </c>
      <c r="I191" s="87">
        <f>IF(D191=0,0,F191/D191*100)</f>
        <v>53.554633913112582</v>
      </c>
    </row>
    <row r="192" spans="2:9" ht="39" customHeight="1" x14ac:dyDescent="0.3">
      <c r="B192" s="143" t="s">
        <v>132</v>
      </c>
      <c r="C192" s="144" t="s">
        <v>133</v>
      </c>
      <c r="D192" s="148">
        <v>10000</v>
      </c>
      <c r="E192" s="148">
        <v>5000</v>
      </c>
      <c r="F192" s="148">
        <v>0</v>
      </c>
      <c r="G192" s="23">
        <f t="shared" si="25"/>
        <v>-5000</v>
      </c>
      <c r="H192" s="23">
        <f t="shared" si="7"/>
        <v>0</v>
      </c>
      <c r="I192" s="23">
        <f t="shared" si="26"/>
        <v>0</v>
      </c>
    </row>
    <row r="193" spans="2:10" ht="42" customHeight="1" x14ac:dyDescent="0.3">
      <c r="B193" s="143">
        <v>3110</v>
      </c>
      <c r="C193" s="144" t="s">
        <v>134</v>
      </c>
      <c r="D193" s="148">
        <f>313591+140000</f>
        <v>453591</v>
      </c>
      <c r="E193" s="148">
        <f>313591+140000</f>
        <v>453591</v>
      </c>
      <c r="F193" s="148">
        <v>108080.55</v>
      </c>
      <c r="G193" s="23">
        <f t="shared" ref="G193:G195" si="27">F193-E193</f>
        <v>-345510.45</v>
      </c>
      <c r="H193" s="23">
        <f t="shared" ref="H193:H195" si="28">IF(E193=0,0,F193/E193*100)</f>
        <v>23.827754518938868</v>
      </c>
      <c r="I193" s="23">
        <f t="shared" ref="I193:I195" si="29">IF(D193=0,0,F193/D193*100)</f>
        <v>23.827754518938868</v>
      </c>
    </row>
    <row r="194" spans="2:10" ht="31.5" customHeight="1" x14ac:dyDescent="0.3">
      <c r="B194" s="143">
        <v>3132</v>
      </c>
      <c r="C194" s="144" t="s">
        <v>137</v>
      </c>
      <c r="D194" s="148">
        <v>304000</v>
      </c>
      <c r="E194" s="148">
        <v>304000</v>
      </c>
      <c r="F194" s="148">
        <v>303000</v>
      </c>
      <c r="G194" s="23">
        <f t="shared" si="27"/>
        <v>-1000</v>
      </c>
      <c r="H194" s="23">
        <f t="shared" si="28"/>
        <v>99.671052631578945</v>
      </c>
      <c r="I194" s="23">
        <f t="shared" si="29"/>
        <v>99.671052631578945</v>
      </c>
    </row>
    <row r="195" spans="2:10" s="153" customFormat="1" ht="58.5" customHeight="1" x14ac:dyDescent="0.3">
      <c r="B195" s="82">
        <v>2111</v>
      </c>
      <c r="C195" s="94" t="s">
        <v>86</v>
      </c>
      <c r="D195" s="95">
        <v>10000</v>
      </c>
      <c r="E195" s="95">
        <v>10000</v>
      </c>
      <c r="F195" s="95">
        <v>10000</v>
      </c>
      <c r="G195" s="87">
        <f t="shared" si="27"/>
        <v>0</v>
      </c>
      <c r="H195" s="87">
        <f t="shared" si="28"/>
        <v>100</v>
      </c>
      <c r="I195" s="87">
        <f t="shared" si="29"/>
        <v>100</v>
      </c>
    </row>
    <row r="196" spans="2:10" ht="31.5" hidden="1" customHeight="1" x14ac:dyDescent="0.3">
      <c r="B196" s="143"/>
      <c r="C196" s="144"/>
      <c r="D196" s="148"/>
      <c r="E196" s="148"/>
      <c r="F196" s="148"/>
      <c r="G196" s="23"/>
      <c r="H196" s="23"/>
      <c r="I196" s="23"/>
    </row>
    <row r="197" spans="2:10" ht="51" customHeight="1" x14ac:dyDescent="0.3">
      <c r="B197" s="82">
        <v>6013</v>
      </c>
      <c r="C197" s="94" t="s">
        <v>102</v>
      </c>
      <c r="D197" s="95">
        <v>799000</v>
      </c>
      <c r="E197" s="95">
        <v>799000</v>
      </c>
      <c r="F197" s="95">
        <v>250000</v>
      </c>
      <c r="G197" s="87">
        <f t="shared" si="25"/>
        <v>-549000</v>
      </c>
      <c r="H197" s="87">
        <f t="shared" si="7"/>
        <v>31.289111389236545</v>
      </c>
      <c r="I197" s="87">
        <f t="shared" si="26"/>
        <v>31.289111389236545</v>
      </c>
    </row>
    <row r="198" spans="2:10" ht="55.5" customHeight="1" x14ac:dyDescent="0.3">
      <c r="B198" s="82">
        <v>6017</v>
      </c>
      <c r="C198" s="94" t="s">
        <v>104</v>
      </c>
      <c r="D198" s="95">
        <v>0</v>
      </c>
      <c r="E198" s="95">
        <v>0</v>
      </c>
      <c r="F198" s="95">
        <v>0</v>
      </c>
      <c r="G198" s="87">
        <f t="shared" si="25"/>
        <v>0</v>
      </c>
      <c r="H198" s="87">
        <f t="shared" si="7"/>
        <v>0</v>
      </c>
      <c r="I198" s="87">
        <f t="shared" si="26"/>
        <v>0</v>
      </c>
    </row>
    <row r="199" spans="2:10" ht="38.25" customHeight="1" x14ac:dyDescent="0.3">
      <c r="B199" s="82">
        <v>6030</v>
      </c>
      <c r="C199" s="94" t="s">
        <v>105</v>
      </c>
      <c r="D199" s="95">
        <v>307902</v>
      </c>
      <c r="E199" s="95">
        <v>62902</v>
      </c>
      <c r="F199" s="95">
        <v>13602</v>
      </c>
      <c r="G199" s="87">
        <f t="shared" si="25"/>
        <v>-49300</v>
      </c>
      <c r="H199" s="87">
        <f t="shared" si="7"/>
        <v>21.624113700677245</v>
      </c>
      <c r="I199" s="87">
        <f t="shared" si="26"/>
        <v>4.417639378763373</v>
      </c>
    </row>
    <row r="200" spans="2:10" ht="55.5" customHeight="1" x14ac:dyDescent="0.3">
      <c r="B200" s="82">
        <v>7330</v>
      </c>
      <c r="C200" s="94" t="s">
        <v>162</v>
      </c>
      <c r="D200" s="95">
        <v>250000</v>
      </c>
      <c r="E200" s="95">
        <v>250000</v>
      </c>
      <c r="F200" s="95">
        <v>0</v>
      </c>
      <c r="G200" s="87">
        <f t="shared" si="25"/>
        <v>-250000</v>
      </c>
      <c r="H200" s="87">
        <f t="shared" si="7"/>
        <v>0</v>
      </c>
      <c r="I200" s="87">
        <f t="shared" si="26"/>
        <v>0</v>
      </c>
    </row>
    <row r="201" spans="2:10" ht="55.5" customHeight="1" x14ac:dyDescent="0.3">
      <c r="B201" s="82">
        <v>7350</v>
      </c>
      <c r="C201" s="94" t="s">
        <v>136</v>
      </c>
      <c r="D201" s="95">
        <v>683315</v>
      </c>
      <c r="E201" s="95">
        <v>241657.5</v>
      </c>
      <c r="F201" s="95">
        <v>0</v>
      </c>
      <c r="G201" s="87">
        <f t="shared" si="25"/>
        <v>-241657.5</v>
      </c>
      <c r="H201" s="87">
        <f t="shared" si="7"/>
        <v>0</v>
      </c>
      <c r="I201" s="87">
        <f t="shared" si="26"/>
        <v>0</v>
      </c>
    </row>
    <row r="202" spans="2:10" ht="55.5" hidden="1" customHeight="1" x14ac:dyDescent="0.3">
      <c r="B202" s="82">
        <v>7362</v>
      </c>
      <c r="C202" s="94" t="s">
        <v>178</v>
      </c>
      <c r="D202" s="95">
        <v>0</v>
      </c>
      <c r="E202" s="95">
        <v>0</v>
      </c>
      <c r="F202" s="95">
        <v>0</v>
      </c>
      <c r="G202" s="87">
        <f t="shared" si="25"/>
        <v>0</v>
      </c>
      <c r="H202" s="87">
        <f t="shared" si="7"/>
        <v>0</v>
      </c>
      <c r="I202" s="87">
        <f t="shared" si="26"/>
        <v>0</v>
      </c>
    </row>
    <row r="203" spans="2:10" ht="48" hidden="1" customHeight="1" x14ac:dyDescent="0.3">
      <c r="B203" s="82">
        <v>7442</v>
      </c>
      <c r="C203" s="94" t="s">
        <v>106</v>
      </c>
      <c r="D203" s="95">
        <v>0</v>
      </c>
      <c r="E203" s="95">
        <v>0</v>
      </c>
      <c r="F203" s="95">
        <v>0</v>
      </c>
      <c r="G203" s="87">
        <f t="shared" si="25"/>
        <v>0</v>
      </c>
      <c r="H203" s="87">
        <f t="shared" si="7"/>
        <v>0</v>
      </c>
      <c r="I203" s="87">
        <f t="shared" si="26"/>
        <v>0</v>
      </c>
    </row>
    <row r="204" spans="2:10" ht="62.25" customHeight="1" x14ac:dyDescent="0.3">
      <c r="B204" s="82" t="s">
        <v>172</v>
      </c>
      <c r="C204" s="94" t="s">
        <v>173</v>
      </c>
      <c r="D204" s="95">
        <v>3887182</v>
      </c>
      <c r="E204" s="95">
        <v>3887182</v>
      </c>
      <c r="F204" s="95">
        <v>345362.66</v>
      </c>
      <c r="G204" s="87">
        <f t="shared" si="25"/>
        <v>-3541819.34</v>
      </c>
      <c r="H204" s="87">
        <f t="shared" si="7"/>
        <v>8.8846537157251699</v>
      </c>
      <c r="I204" s="87">
        <f t="shared" si="26"/>
        <v>8.8846537157251699</v>
      </c>
    </row>
    <row r="205" spans="2:10" ht="48" hidden="1" customHeight="1" x14ac:dyDescent="0.3">
      <c r="B205" s="82">
        <v>7693</v>
      </c>
      <c r="C205" s="94" t="s">
        <v>158</v>
      </c>
      <c r="D205" s="95">
        <v>0</v>
      </c>
      <c r="E205" s="95">
        <v>0</v>
      </c>
      <c r="F205" s="95">
        <v>0</v>
      </c>
      <c r="G205" s="87">
        <f t="shared" si="25"/>
        <v>0</v>
      </c>
      <c r="H205" s="87">
        <f t="shared" si="7"/>
        <v>0</v>
      </c>
      <c r="I205" s="87">
        <f t="shared" si="26"/>
        <v>0</v>
      </c>
    </row>
    <row r="206" spans="2:10" s="18" customFormat="1" ht="63" customHeight="1" x14ac:dyDescent="0.3">
      <c r="B206" s="82" t="s">
        <v>174</v>
      </c>
      <c r="C206" s="94" t="s">
        <v>175</v>
      </c>
      <c r="D206" s="95">
        <v>76080</v>
      </c>
      <c r="E206" s="95">
        <v>40810</v>
      </c>
      <c r="F206" s="95">
        <v>32068.82</v>
      </c>
      <c r="G206" s="87">
        <f t="shared" si="25"/>
        <v>-8741.18</v>
      </c>
      <c r="H206" s="87">
        <f t="shared" si="7"/>
        <v>78.580789022298461</v>
      </c>
      <c r="I206" s="87">
        <f t="shared" si="26"/>
        <v>42.151445846477394</v>
      </c>
    </row>
    <row r="207" spans="2:10" ht="36.75" customHeight="1" x14ac:dyDescent="0.3">
      <c r="B207" s="60" t="s">
        <v>121</v>
      </c>
      <c r="C207" s="61" t="s">
        <v>122</v>
      </c>
      <c r="D207" s="62">
        <f>D208+D209+D210+D212+D211</f>
        <v>2885662.29</v>
      </c>
      <c r="E207" s="62">
        <f t="shared" ref="E207:F207" si="30">E208+E209+E210+E212+E211</f>
        <v>1451782.1500000001</v>
      </c>
      <c r="F207" s="62">
        <f t="shared" si="30"/>
        <v>2310493.46</v>
      </c>
      <c r="G207" s="63">
        <f>F207-E207</f>
        <v>858711.30999999982</v>
      </c>
      <c r="H207" s="63">
        <f t="shared" ref="H207:H221" si="31">IF(E207=0,0,F207/E207*100)</f>
        <v>159.14877173548385</v>
      </c>
      <c r="I207" s="63">
        <f t="shared" si="26"/>
        <v>80.06804774095724</v>
      </c>
      <c r="J207" s="18"/>
    </row>
    <row r="208" spans="2:10" ht="36.75" customHeight="1" x14ac:dyDescent="0.3">
      <c r="B208" s="97">
        <v>1010</v>
      </c>
      <c r="C208" s="96" t="s">
        <v>78</v>
      </c>
      <c r="D208" s="85">
        <v>268261.98</v>
      </c>
      <c r="E208" s="85">
        <v>145750.99</v>
      </c>
      <c r="F208" s="85">
        <v>138720.54999999999</v>
      </c>
      <c r="G208" s="86">
        <f t="shared" si="25"/>
        <v>-7030.4400000000023</v>
      </c>
      <c r="H208" s="86">
        <f t="shared" si="31"/>
        <v>95.176403261480417</v>
      </c>
      <c r="I208" s="86">
        <f t="shared" si="26"/>
        <v>51.710849968377929</v>
      </c>
    </row>
    <row r="209" spans="2:9" ht="36.75" customHeight="1" x14ac:dyDescent="0.3">
      <c r="B209" s="88">
        <v>1020</v>
      </c>
      <c r="C209" s="94" t="s">
        <v>80</v>
      </c>
      <c r="D209" s="95">
        <v>2584315.12</v>
      </c>
      <c r="E209" s="95">
        <v>1289488.56</v>
      </c>
      <c r="F209" s="95">
        <v>2138687.7200000002</v>
      </c>
      <c r="G209" s="86">
        <f t="shared" si="25"/>
        <v>849199.16000000015</v>
      </c>
      <c r="H209" s="86">
        <f t="shared" si="31"/>
        <v>165.85550165718413</v>
      </c>
      <c r="I209" s="86">
        <f t="shared" si="26"/>
        <v>82.756460442796168</v>
      </c>
    </row>
    <row r="210" spans="2:9" ht="36.75" customHeight="1" x14ac:dyDescent="0.3">
      <c r="B210" s="88">
        <v>1090</v>
      </c>
      <c r="C210" s="94" t="s">
        <v>82</v>
      </c>
      <c r="D210" s="95">
        <v>2040</v>
      </c>
      <c r="E210" s="95">
        <v>1020</v>
      </c>
      <c r="F210" s="95">
        <v>2040</v>
      </c>
      <c r="G210" s="86">
        <f t="shared" si="25"/>
        <v>1020</v>
      </c>
      <c r="H210" s="86">
        <f t="shared" si="31"/>
        <v>200</v>
      </c>
      <c r="I210" s="86">
        <f t="shared" si="26"/>
        <v>100</v>
      </c>
    </row>
    <row r="211" spans="2:9" ht="36.75" customHeight="1" x14ac:dyDescent="0.3">
      <c r="B211" s="88">
        <v>1161</v>
      </c>
      <c r="C211" s="94" t="s">
        <v>126</v>
      </c>
      <c r="D211" s="95">
        <v>5900</v>
      </c>
      <c r="E211" s="95">
        <v>2950</v>
      </c>
      <c r="F211" s="95">
        <v>5900</v>
      </c>
      <c r="G211" s="86">
        <f t="shared" si="25"/>
        <v>2950</v>
      </c>
      <c r="H211" s="86">
        <f t="shared" si="31"/>
        <v>200</v>
      </c>
      <c r="I211" s="86">
        <f t="shared" si="26"/>
        <v>100</v>
      </c>
    </row>
    <row r="212" spans="2:9" ht="36.75" customHeight="1" x14ac:dyDescent="0.3">
      <c r="B212" s="88" t="s">
        <v>176</v>
      </c>
      <c r="C212" s="94" t="s">
        <v>171</v>
      </c>
      <c r="D212" s="95">
        <v>25145.19</v>
      </c>
      <c r="E212" s="95">
        <v>12572.6</v>
      </c>
      <c r="F212" s="95">
        <v>25145.19</v>
      </c>
      <c r="G212" s="86">
        <f t="shared" si="25"/>
        <v>12572.589999999998</v>
      </c>
      <c r="H212" s="86">
        <f t="shared" si="31"/>
        <v>199.99992046195695</v>
      </c>
      <c r="I212" s="86">
        <f t="shared" si="26"/>
        <v>100</v>
      </c>
    </row>
    <row r="213" spans="2:9" ht="53.25" customHeight="1" x14ac:dyDescent="0.3">
      <c r="B213" s="60" t="s">
        <v>127</v>
      </c>
      <c r="C213" s="61" t="s">
        <v>128</v>
      </c>
      <c r="D213" s="62">
        <f>D214+D215+D216+D217+D219+D220+D218</f>
        <v>777942.99</v>
      </c>
      <c r="E213" s="62">
        <f t="shared" ref="E213:F213" si="32">E214+E215+E216+E217+E219+E220+E218</f>
        <v>656471.5</v>
      </c>
      <c r="F213" s="62">
        <f t="shared" si="32"/>
        <v>116660.19</v>
      </c>
      <c r="G213" s="63">
        <f t="shared" si="25"/>
        <v>-539811.31000000006</v>
      </c>
      <c r="H213" s="63">
        <f t="shared" si="31"/>
        <v>17.770792791461627</v>
      </c>
      <c r="I213" s="63">
        <f t="shared" si="26"/>
        <v>14.995981903506836</v>
      </c>
    </row>
    <row r="214" spans="2:9" ht="55.5" customHeight="1" x14ac:dyDescent="0.3">
      <c r="B214" s="80" t="s">
        <v>83</v>
      </c>
      <c r="C214" s="154" t="s">
        <v>185</v>
      </c>
      <c r="D214" s="81">
        <v>207880.69</v>
      </c>
      <c r="E214" s="81">
        <v>103940.35</v>
      </c>
      <c r="F214" s="81">
        <v>98497.89</v>
      </c>
      <c r="G214" s="98">
        <f t="shared" si="25"/>
        <v>-5442.4600000000064</v>
      </c>
      <c r="H214" s="98">
        <f t="shared" si="31"/>
        <v>94.763862157477817</v>
      </c>
      <c r="I214" s="98">
        <f t="shared" si="26"/>
        <v>47.381933358023772</v>
      </c>
    </row>
    <row r="215" spans="2:9" ht="36.75" customHeight="1" x14ac:dyDescent="0.3">
      <c r="B215" s="82" t="s">
        <v>88</v>
      </c>
      <c r="C215" s="94" t="s">
        <v>89</v>
      </c>
      <c r="D215" s="95">
        <v>13404.3</v>
      </c>
      <c r="E215" s="95">
        <v>6702.15</v>
      </c>
      <c r="F215" s="95">
        <v>13404.3</v>
      </c>
      <c r="G215" s="98">
        <f t="shared" si="25"/>
        <v>6702.15</v>
      </c>
      <c r="H215" s="98">
        <f t="shared" si="31"/>
        <v>200</v>
      </c>
      <c r="I215" s="98">
        <f t="shared" si="26"/>
        <v>100</v>
      </c>
    </row>
    <row r="216" spans="2:9" ht="36.75" customHeight="1" x14ac:dyDescent="0.3">
      <c r="B216" s="82" t="s">
        <v>90</v>
      </c>
      <c r="C216" s="94" t="s">
        <v>91</v>
      </c>
      <c r="D216" s="95">
        <v>0</v>
      </c>
      <c r="E216" s="95">
        <v>0</v>
      </c>
      <c r="F216" s="95">
        <v>0</v>
      </c>
      <c r="G216" s="98">
        <f t="shared" si="25"/>
        <v>0</v>
      </c>
      <c r="H216" s="98">
        <f t="shared" si="31"/>
        <v>0</v>
      </c>
      <c r="I216" s="98">
        <f t="shared" si="26"/>
        <v>0</v>
      </c>
    </row>
    <row r="217" spans="2:9" ht="61.5" customHeight="1" x14ac:dyDescent="0.3">
      <c r="B217" s="82" t="s">
        <v>92</v>
      </c>
      <c r="C217" s="94" t="s">
        <v>93</v>
      </c>
      <c r="D217" s="95">
        <v>21658</v>
      </c>
      <c r="E217" s="95">
        <v>10829</v>
      </c>
      <c r="F217" s="95">
        <v>4758</v>
      </c>
      <c r="G217" s="98">
        <f t="shared" si="25"/>
        <v>-6071</v>
      </c>
      <c r="H217" s="98">
        <f t="shared" si="31"/>
        <v>43.937575030012006</v>
      </c>
      <c r="I217" s="98">
        <f t="shared" si="26"/>
        <v>21.968787515006003</v>
      </c>
    </row>
    <row r="218" spans="2:9" ht="36.75" customHeight="1" x14ac:dyDescent="0.3">
      <c r="B218" s="82">
        <v>4082</v>
      </c>
      <c r="C218" s="94" t="s">
        <v>95</v>
      </c>
      <c r="D218" s="95">
        <v>0</v>
      </c>
      <c r="E218" s="95">
        <v>0</v>
      </c>
      <c r="F218" s="95">
        <v>0</v>
      </c>
      <c r="G218" s="98">
        <f t="shared" si="25"/>
        <v>0</v>
      </c>
      <c r="H218" s="98">
        <f t="shared" si="31"/>
        <v>0</v>
      </c>
      <c r="I218" s="98">
        <f t="shared" si="26"/>
        <v>0</v>
      </c>
    </row>
    <row r="219" spans="2:9" ht="36.75" customHeight="1" x14ac:dyDescent="0.3">
      <c r="B219" s="88" t="s">
        <v>72</v>
      </c>
      <c r="C219" s="94" t="s">
        <v>99</v>
      </c>
      <c r="D219" s="95">
        <v>0</v>
      </c>
      <c r="E219" s="95">
        <v>0</v>
      </c>
      <c r="F219" s="95">
        <v>0</v>
      </c>
      <c r="G219" s="98">
        <f t="shared" si="25"/>
        <v>0</v>
      </c>
      <c r="H219" s="98">
        <f t="shared" si="31"/>
        <v>0</v>
      </c>
      <c r="I219" s="98">
        <f t="shared" si="26"/>
        <v>0</v>
      </c>
    </row>
    <row r="220" spans="2:9" ht="36.75" customHeight="1" x14ac:dyDescent="0.3">
      <c r="B220" s="82" t="s">
        <v>163</v>
      </c>
      <c r="C220" s="94" t="s">
        <v>164</v>
      </c>
      <c r="D220" s="95">
        <v>535000</v>
      </c>
      <c r="E220" s="95">
        <v>535000</v>
      </c>
      <c r="F220" s="95">
        <v>0</v>
      </c>
      <c r="G220" s="98">
        <f t="shared" si="25"/>
        <v>-535000</v>
      </c>
      <c r="H220" s="98">
        <f t="shared" si="31"/>
        <v>0</v>
      </c>
      <c r="I220" s="98">
        <f t="shared" si="26"/>
        <v>0</v>
      </c>
    </row>
    <row r="221" spans="2:9" ht="36.75" customHeight="1" x14ac:dyDescent="0.3">
      <c r="B221" s="82">
        <v>9770</v>
      </c>
      <c r="C221" s="94" t="s">
        <v>109</v>
      </c>
      <c r="D221" s="95">
        <v>1098522</v>
      </c>
      <c r="E221" s="95">
        <v>1098522</v>
      </c>
      <c r="F221" s="95">
        <v>0</v>
      </c>
      <c r="G221" s="98">
        <f t="shared" si="25"/>
        <v>-1098522</v>
      </c>
      <c r="H221" s="98">
        <f t="shared" si="31"/>
        <v>0</v>
      </c>
      <c r="I221" s="98">
        <f t="shared" si="26"/>
        <v>0</v>
      </c>
    </row>
    <row r="222" spans="2:9" ht="23.85" customHeight="1" x14ac:dyDescent="0.3">
      <c r="B222" s="24" t="s">
        <v>62</v>
      </c>
      <c r="C222" s="25" t="s">
        <v>141</v>
      </c>
      <c r="D222" s="26">
        <f>D213+D207+D190+D221</f>
        <v>11543197.280000001</v>
      </c>
      <c r="E222" s="26">
        <f>E213+E207+E190+E221</f>
        <v>9260918.1500000004</v>
      </c>
      <c r="F222" s="26">
        <f>F213+F207+F190+F221</f>
        <v>3489267.6799999997</v>
      </c>
      <c r="G222" s="26">
        <f t="shared" si="25"/>
        <v>-5771650.4700000007</v>
      </c>
      <c r="H222" s="67">
        <f>IF(E222=0,0,F222/E222*100)</f>
        <v>37.677340664111149</v>
      </c>
      <c r="I222" s="67">
        <f>IF(D222=0,0,F222/D222*100)</f>
        <v>30.227913422614566</v>
      </c>
    </row>
    <row r="223" spans="2:9" ht="37.5" customHeight="1" x14ac:dyDescent="0.3">
      <c r="B223" s="64"/>
      <c r="C223" s="65" t="s">
        <v>142</v>
      </c>
      <c r="D223" s="69">
        <f>D222+D188</f>
        <v>167875737.70000002</v>
      </c>
      <c r="E223" s="69">
        <f>E222+E188</f>
        <v>115881382.17000002</v>
      </c>
      <c r="F223" s="69">
        <f>F222+F188</f>
        <v>79608998.150000006</v>
      </c>
      <c r="G223" s="66">
        <f t="shared" si="25"/>
        <v>-36272384.020000011</v>
      </c>
      <c r="H223" s="68">
        <f>IF(E223=0,0,F223/E223*100)</f>
        <v>68.698695734585058</v>
      </c>
      <c r="I223" s="68">
        <f>IF(D223=0,0,F223/D223*100)</f>
        <v>47.421383959762039</v>
      </c>
    </row>
    <row r="225" spans="3:7" x14ac:dyDescent="0.3">
      <c r="C225" s="17" t="s">
        <v>73</v>
      </c>
      <c r="D225" s="17" t="s">
        <v>74</v>
      </c>
      <c r="G225" s="30"/>
    </row>
  </sheetData>
  <mergeCells count="11">
    <mergeCell ref="B7:I7"/>
    <mergeCell ref="B189:I189"/>
    <mergeCell ref="C3:E3"/>
    <mergeCell ref="F3:G3"/>
    <mergeCell ref="A5:A6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Доходи!Заголовки_для_печати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</cp:lastModifiedBy>
  <cp:lastPrinted>2020-06-01T06:39:59Z</cp:lastPrinted>
  <dcterms:created xsi:type="dcterms:W3CDTF">2015-04-28T06:56:23Z</dcterms:created>
  <dcterms:modified xsi:type="dcterms:W3CDTF">2020-08-03T07:18:45Z</dcterms:modified>
</cp:coreProperties>
</file>