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" windowWidth="10920" windowHeight="9735"/>
  </bookViews>
  <sheets>
    <sheet name="Доходи" sheetId="8" r:id="rId1"/>
    <sheet name="Видатки" sheetId="9" r:id="rId2"/>
  </sheets>
  <definedNames>
    <definedName name="_xlnm.Print_Titles" localSheetId="0">Доходи!$A:$C,Доходи!$5:$6</definedName>
  </definedNames>
  <calcPr calcId="144525"/>
</workbook>
</file>

<file path=xl/calcChain.xml><?xml version="1.0" encoding="utf-8"?>
<calcChain xmlns="http://schemas.openxmlformats.org/spreadsheetml/2006/main">
  <c r="I217" i="9" l="1"/>
  <c r="H217" i="9"/>
  <c r="G217" i="9"/>
  <c r="I216" i="9"/>
  <c r="H216" i="9"/>
  <c r="G216" i="9"/>
  <c r="I215" i="9"/>
  <c r="H215" i="9"/>
  <c r="G215" i="9"/>
  <c r="I214" i="9"/>
  <c r="H214" i="9"/>
  <c r="G214" i="9"/>
  <c r="I213" i="9"/>
  <c r="H213" i="9"/>
  <c r="G213" i="9"/>
  <c r="I212" i="9"/>
  <c r="H212" i="9"/>
  <c r="G212" i="9"/>
  <c r="I211" i="9"/>
  <c r="H211" i="9"/>
  <c r="G211" i="9"/>
  <c r="I210" i="9"/>
  <c r="H210" i="9"/>
  <c r="G210" i="9"/>
  <c r="F209" i="9"/>
  <c r="G209" i="9" s="1"/>
  <c r="E209" i="9"/>
  <c r="E218" i="9" s="1"/>
  <c r="D209" i="9"/>
  <c r="I209" i="9" s="1"/>
  <c r="I208" i="9"/>
  <c r="H208" i="9"/>
  <c r="G208" i="9"/>
  <c r="I207" i="9"/>
  <c r="H207" i="9"/>
  <c r="G207" i="9"/>
  <c r="I206" i="9"/>
  <c r="H206" i="9"/>
  <c r="G206" i="9"/>
  <c r="I205" i="9"/>
  <c r="H205" i="9"/>
  <c r="G205" i="9"/>
  <c r="F204" i="9"/>
  <c r="G204" i="9" s="1"/>
  <c r="E204" i="9"/>
  <c r="D204" i="9"/>
  <c r="I204" i="9" s="1"/>
  <c r="I203" i="9"/>
  <c r="H203" i="9"/>
  <c r="G203" i="9"/>
  <c r="I202" i="9"/>
  <c r="H202" i="9"/>
  <c r="G202" i="9"/>
  <c r="I201" i="9"/>
  <c r="H201" i="9"/>
  <c r="G201" i="9"/>
  <c r="I200" i="9"/>
  <c r="H200" i="9"/>
  <c r="G200" i="9"/>
  <c r="I199" i="9"/>
  <c r="H199" i="9"/>
  <c r="G199" i="9"/>
  <c r="I198" i="9"/>
  <c r="H198" i="9"/>
  <c r="G198" i="9"/>
  <c r="I197" i="9"/>
  <c r="H197" i="9"/>
  <c r="G197" i="9"/>
  <c r="I196" i="9"/>
  <c r="H196" i="9"/>
  <c r="G196" i="9"/>
  <c r="I195" i="9"/>
  <c r="H195" i="9"/>
  <c r="G195" i="9"/>
  <c r="I194" i="9"/>
  <c r="H194" i="9"/>
  <c r="G194" i="9"/>
  <c r="I193" i="9"/>
  <c r="H193" i="9"/>
  <c r="G193" i="9"/>
  <c r="I192" i="9"/>
  <c r="H192" i="9"/>
  <c r="G192" i="9"/>
  <c r="I191" i="9"/>
  <c r="H191" i="9"/>
  <c r="G191" i="9"/>
  <c r="I190" i="9"/>
  <c r="H190" i="9"/>
  <c r="G190" i="9"/>
  <c r="I189" i="9"/>
  <c r="H189" i="9"/>
  <c r="G189" i="9"/>
  <c r="F188" i="9"/>
  <c r="E188" i="9"/>
  <c r="H188" i="9" s="1"/>
  <c r="D188" i="9"/>
  <c r="I188" i="9" s="1"/>
  <c r="F187" i="9"/>
  <c r="G187" i="9" s="1"/>
  <c r="E187" i="9"/>
  <c r="H187" i="9" s="1"/>
  <c r="D187" i="9"/>
  <c r="I187" i="9" s="1"/>
  <c r="I184" i="9"/>
  <c r="H184" i="9"/>
  <c r="G184" i="9"/>
  <c r="I183" i="9"/>
  <c r="H183" i="9"/>
  <c r="G183" i="9"/>
  <c r="I182" i="9"/>
  <c r="H182" i="9"/>
  <c r="G182" i="9"/>
  <c r="I181" i="9"/>
  <c r="H181" i="9"/>
  <c r="G181" i="9"/>
  <c r="I180" i="9"/>
  <c r="H180" i="9"/>
  <c r="G180" i="9"/>
  <c r="I179" i="9"/>
  <c r="H179" i="9"/>
  <c r="G179" i="9"/>
  <c r="I178" i="9"/>
  <c r="H178" i="9"/>
  <c r="G178" i="9"/>
  <c r="I177" i="9"/>
  <c r="H177" i="9"/>
  <c r="G177" i="9"/>
  <c r="I176" i="9"/>
  <c r="H176" i="9"/>
  <c r="G176" i="9"/>
  <c r="I175" i="9"/>
  <c r="H175" i="9"/>
  <c r="G175" i="9"/>
  <c r="I174" i="9"/>
  <c r="H174" i="9"/>
  <c r="G174" i="9"/>
  <c r="I173" i="9"/>
  <c r="H173" i="9"/>
  <c r="G173" i="9"/>
  <c r="I172" i="9"/>
  <c r="H172" i="9"/>
  <c r="G172" i="9"/>
  <c r="F171" i="9"/>
  <c r="G171" i="9" s="1"/>
  <c r="E171" i="9"/>
  <c r="H171" i="9" s="1"/>
  <c r="D171" i="9"/>
  <c r="I171" i="9" s="1"/>
  <c r="I170" i="9"/>
  <c r="H170" i="9"/>
  <c r="G170" i="9"/>
  <c r="I169" i="9"/>
  <c r="H169" i="9"/>
  <c r="G169" i="9"/>
  <c r="I168" i="9"/>
  <c r="H168" i="9"/>
  <c r="G168" i="9"/>
  <c r="I167" i="9"/>
  <c r="H167" i="9"/>
  <c r="G167" i="9"/>
  <c r="I166" i="9"/>
  <c r="H166" i="9"/>
  <c r="G166" i="9"/>
  <c r="F165" i="9"/>
  <c r="G165" i="9" s="1"/>
  <c r="E165" i="9"/>
  <c r="H165" i="9" s="1"/>
  <c r="D165" i="9"/>
  <c r="I165" i="9" s="1"/>
  <c r="I164" i="9"/>
  <c r="H164" i="9"/>
  <c r="G164" i="9"/>
  <c r="I163" i="9"/>
  <c r="H163" i="9"/>
  <c r="G163" i="9"/>
  <c r="I162" i="9"/>
  <c r="H162" i="9"/>
  <c r="G162" i="9"/>
  <c r="I161" i="9"/>
  <c r="H161" i="9"/>
  <c r="G161" i="9"/>
  <c r="I160" i="9"/>
  <c r="H160" i="9"/>
  <c r="G160" i="9"/>
  <c r="I159" i="9"/>
  <c r="H159" i="9"/>
  <c r="G159" i="9"/>
  <c r="I158" i="9"/>
  <c r="H158" i="9"/>
  <c r="G158" i="9"/>
  <c r="F157" i="9"/>
  <c r="G157" i="9" s="1"/>
  <c r="E157" i="9"/>
  <c r="H157" i="9" s="1"/>
  <c r="D157" i="9"/>
  <c r="I157" i="9" s="1"/>
  <c r="I156" i="9"/>
  <c r="H156" i="9"/>
  <c r="G156" i="9"/>
  <c r="I155" i="9"/>
  <c r="H155" i="9"/>
  <c r="G155" i="9"/>
  <c r="I154" i="9"/>
  <c r="H154" i="9"/>
  <c r="G154" i="9"/>
  <c r="I153" i="9"/>
  <c r="H153" i="9"/>
  <c r="G153" i="9"/>
  <c r="I152" i="9"/>
  <c r="H152" i="9"/>
  <c r="G152" i="9"/>
  <c r="I151" i="9"/>
  <c r="H151" i="9"/>
  <c r="G151" i="9"/>
  <c r="I150" i="9"/>
  <c r="H150" i="9"/>
  <c r="G150" i="9"/>
  <c r="I149" i="9"/>
  <c r="H149" i="9"/>
  <c r="G149" i="9"/>
  <c r="I148" i="9"/>
  <c r="H148" i="9"/>
  <c r="G148" i="9"/>
  <c r="I147" i="9"/>
  <c r="H147" i="9"/>
  <c r="G147" i="9"/>
  <c r="I146" i="9"/>
  <c r="H146" i="9"/>
  <c r="G146" i="9"/>
  <c r="F145" i="9"/>
  <c r="G145" i="9" s="1"/>
  <c r="E145" i="9"/>
  <c r="H145" i="9" s="1"/>
  <c r="D145" i="9"/>
  <c r="I145" i="9" s="1"/>
  <c r="I144" i="9"/>
  <c r="H144" i="9"/>
  <c r="G144" i="9"/>
  <c r="I143" i="9"/>
  <c r="H143" i="9"/>
  <c r="G143" i="9"/>
  <c r="I142" i="9"/>
  <c r="H142" i="9"/>
  <c r="G142" i="9"/>
  <c r="I141" i="9"/>
  <c r="H141" i="9"/>
  <c r="G141" i="9"/>
  <c r="I140" i="9"/>
  <c r="H140" i="9"/>
  <c r="G140" i="9"/>
  <c r="I139" i="9"/>
  <c r="H139" i="9"/>
  <c r="G139" i="9"/>
  <c r="I138" i="9"/>
  <c r="H138" i="9"/>
  <c r="G138" i="9"/>
  <c r="I137" i="9"/>
  <c r="H137" i="9"/>
  <c r="G137" i="9"/>
  <c r="I136" i="9"/>
  <c r="H136" i="9"/>
  <c r="G136" i="9"/>
  <c r="F135" i="9"/>
  <c r="G135" i="9" s="1"/>
  <c r="E135" i="9"/>
  <c r="H135" i="9" s="1"/>
  <c r="D135" i="9"/>
  <c r="I135" i="9" s="1"/>
  <c r="I134" i="9"/>
  <c r="H134" i="9"/>
  <c r="G134" i="9"/>
  <c r="I133" i="9"/>
  <c r="H133" i="9"/>
  <c r="G133" i="9"/>
  <c r="I132" i="9"/>
  <c r="H132" i="9"/>
  <c r="G132" i="9"/>
  <c r="I131" i="9"/>
  <c r="H131" i="9"/>
  <c r="G131" i="9"/>
  <c r="I130" i="9"/>
  <c r="H130" i="9"/>
  <c r="G130" i="9"/>
  <c r="I129" i="9"/>
  <c r="H129" i="9"/>
  <c r="G129" i="9"/>
  <c r="I128" i="9"/>
  <c r="H128" i="9"/>
  <c r="G128" i="9"/>
  <c r="I127" i="9"/>
  <c r="H127" i="9"/>
  <c r="G127" i="9"/>
  <c r="I126" i="9"/>
  <c r="H126" i="9"/>
  <c r="G126" i="9"/>
  <c r="I125" i="9"/>
  <c r="H125" i="9"/>
  <c r="G125" i="9"/>
  <c r="F124" i="9"/>
  <c r="G124" i="9" s="1"/>
  <c r="E124" i="9"/>
  <c r="H124" i="9" s="1"/>
  <c r="D124" i="9"/>
  <c r="I124" i="9" s="1"/>
  <c r="I123" i="9"/>
  <c r="H123" i="9"/>
  <c r="G123" i="9"/>
  <c r="I122" i="9"/>
  <c r="H122" i="9"/>
  <c r="G122" i="9"/>
  <c r="I121" i="9"/>
  <c r="H121" i="9"/>
  <c r="G121" i="9"/>
  <c r="I120" i="9"/>
  <c r="H120" i="9"/>
  <c r="G120" i="9"/>
  <c r="I119" i="9"/>
  <c r="H119" i="9"/>
  <c r="G119" i="9"/>
  <c r="I118" i="9"/>
  <c r="H118" i="9"/>
  <c r="G118" i="9"/>
  <c r="I117" i="9"/>
  <c r="H117" i="9"/>
  <c r="G117" i="9"/>
  <c r="I116" i="9"/>
  <c r="H116" i="9"/>
  <c r="G116" i="9"/>
  <c r="I115" i="9"/>
  <c r="H115" i="9"/>
  <c r="G115" i="9"/>
  <c r="I114" i="9"/>
  <c r="H114" i="9"/>
  <c r="G114" i="9"/>
  <c r="I113" i="9"/>
  <c r="H113" i="9"/>
  <c r="G113" i="9"/>
  <c r="I112" i="9"/>
  <c r="H112" i="9"/>
  <c r="G112" i="9"/>
  <c r="F111" i="9"/>
  <c r="G111" i="9" s="1"/>
  <c r="E111" i="9"/>
  <c r="H111" i="9" s="1"/>
  <c r="D111" i="9"/>
  <c r="I111" i="9" s="1"/>
  <c r="F110" i="9"/>
  <c r="F185" i="9" s="1"/>
  <c r="E110" i="9"/>
  <c r="E185" i="9" s="1"/>
  <c r="H185" i="9" s="1"/>
  <c r="D110" i="9"/>
  <c r="D185" i="9" s="1"/>
  <c r="I185" i="9" s="1"/>
  <c r="I109" i="9"/>
  <c r="H109" i="9"/>
  <c r="G109" i="9"/>
  <c r="I108" i="9"/>
  <c r="H108" i="9"/>
  <c r="G108" i="9"/>
  <c r="I107" i="9"/>
  <c r="H107" i="9"/>
  <c r="G107" i="9"/>
  <c r="I106" i="9"/>
  <c r="H106" i="9"/>
  <c r="G106" i="9"/>
  <c r="F105" i="9"/>
  <c r="G105" i="9" s="1"/>
  <c r="E105" i="9"/>
  <c r="D105" i="9"/>
  <c r="I105" i="9" s="1"/>
  <c r="I104" i="9"/>
  <c r="H104" i="9"/>
  <c r="G104" i="9"/>
  <c r="I103" i="9"/>
  <c r="H103" i="9"/>
  <c r="G103" i="9"/>
  <c r="I102" i="9"/>
  <c r="H102" i="9"/>
  <c r="G102" i="9"/>
  <c r="I101" i="9"/>
  <c r="H101" i="9"/>
  <c r="G101" i="9"/>
  <c r="I100" i="9"/>
  <c r="H100" i="9"/>
  <c r="G100" i="9"/>
  <c r="I99" i="9"/>
  <c r="F99" i="9"/>
  <c r="E99" i="9"/>
  <c r="H99" i="9" s="1"/>
  <c r="D99" i="9"/>
  <c r="I98" i="9"/>
  <c r="H98" i="9"/>
  <c r="G98" i="9"/>
  <c r="I97" i="9"/>
  <c r="H97" i="9"/>
  <c r="G97" i="9"/>
  <c r="I96" i="9"/>
  <c r="H96" i="9"/>
  <c r="G96" i="9"/>
  <c r="I95" i="9"/>
  <c r="H95" i="9"/>
  <c r="G95" i="9"/>
  <c r="I94" i="9"/>
  <c r="H94" i="9"/>
  <c r="G94" i="9"/>
  <c r="I93" i="9"/>
  <c r="H93" i="9"/>
  <c r="G93" i="9"/>
  <c r="I92" i="9"/>
  <c r="H92" i="9"/>
  <c r="G92" i="9"/>
  <c r="F91" i="9"/>
  <c r="G91" i="9" s="1"/>
  <c r="E91" i="9"/>
  <c r="D91" i="9"/>
  <c r="I91" i="9" s="1"/>
  <c r="I90" i="9"/>
  <c r="H90" i="9"/>
  <c r="G90" i="9"/>
  <c r="I89" i="9"/>
  <c r="H89" i="9"/>
  <c r="G89" i="9"/>
  <c r="I88" i="9"/>
  <c r="H88" i="9"/>
  <c r="G88" i="9"/>
  <c r="I87" i="9"/>
  <c r="H87" i="9"/>
  <c r="G87" i="9"/>
  <c r="I86" i="9"/>
  <c r="H86" i="9"/>
  <c r="G86" i="9"/>
  <c r="I85" i="9"/>
  <c r="H85" i="9"/>
  <c r="G85" i="9"/>
  <c r="F84" i="9"/>
  <c r="G84" i="9" s="1"/>
  <c r="E84" i="9"/>
  <c r="D84" i="9"/>
  <c r="I84" i="9" s="1"/>
  <c r="I83" i="9"/>
  <c r="H83" i="9"/>
  <c r="G83" i="9"/>
  <c r="I82" i="9"/>
  <c r="H82" i="9"/>
  <c r="G82" i="9"/>
  <c r="I81" i="9"/>
  <c r="H81" i="9"/>
  <c r="G81" i="9"/>
  <c r="I80" i="9"/>
  <c r="H80" i="9"/>
  <c r="G80" i="9"/>
  <c r="I79" i="9"/>
  <c r="H79" i="9"/>
  <c r="G79" i="9"/>
  <c r="I78" i="9"/>
  <c r="H78" i="9"/>
  <c r="G78" i="9"/>
  <c r="I77" i="9"/>
  <c r="H77" i="9"/>
  <c r="G77" i="9"/>
  <c r="I76" i="9"/>
  <c r="H76" i="9"/>
  <c r="G76" i="9"/>
  <c r="I75" i="9"/>
  <c r="H75" i="9"/>
  <c r="G75" i="9"/>
  <c r="I74" i="9"/>
  <c r="F74" i="9"/>
  <c r="E74" i="9"/>
  <c r="H74" i="9" s="1"/>
  <c r="D74" i="9"/>
  <c r="I73" i="9"/>
  <c r="H73" i="9"/>
  <c r="G73" i="9"/>
  <c r="I72" i="9"/>
  <c r="H72" i="9"/>
  <c r="G72" i="9"/>
  <c r="I71" i="9"/>
  <c r="H71" i="9"/>
  <c r="G71" i="9"/>
  <c r="I70" i="9"/>
  <c r="H70" i="9"/>
  <c r="G70" i="9"/>
  <c r="I69" i="9"/>
  <c r="H69" i="9"/>
  <c r="G69" i="9"/>
  <c r="I68" i="9"/>
  <c r="H68" i="9"/>
  <c r="G68" i="9"/>
  <c r="I67" i="9"/>
  <c r="H67" i="9"/>
  <c r="G67" i="9"/>
  <c r="I66" i="9"/>
  <c r="H66" i="9"/>
  <c r="G66" i="9"/>
  <c r="I65" i="9"/>
  <c r="H65" i="9"/>
  <c r="G65" i="9"/>
  <c r="I64" i="9"/>
  <c r="H64" i="9"/>
  <c r="G64" i="9"/>
  <c r="I63" i="9"/>
  <c r="H63" i="9"/>
  <c r="G63" i="9"/>
  <c r="I62" i="9"/>
  <c r="H62" i="9"/>
  <c r="G62" i="9"/>
  <c r="I61" i="9"/>
  <c r="H61" i="9"/>
  <c r="G61" i="9"/>
  <c r="I60" i="9"/>
  <c r="H60" i="9"/>
  <c r="G60" i="9"/>
  <c r="I59" i="9"/>
  <c r="F59" i="9"/>
  <c r="E59" i="9"/>
  <c r="H59" i="9" s="1"/>
  <c r="D59" i="9"/>
  <c r="I58" i="9"/>
  <c r="H58" i="9"/>
  <c r="G58" i="9"/>
  <c r="I57" i="9"/>
  <c r="H57" i="9"/>
  <c r="G57" i="9"/>
  <c r="I56" i="9"/>
  <c r="H56" i="9"/>
  <c r="G56" i="9"/>
  <c r="I55" i="9"/>
  <c r="H55" i="9"/>
  <c r="G55" i="9"/>
  <c r="I54" i="9"/>
  <c r="H54" i="9"/>
  <c r="G54" i="9"/>
  <c r="I53" i="9"/>
  <c r="H53" i="9"/>
  <c r="G53" i="9"/>
  <c r="I52" i="9"/>
  <c r="H52" i="9"/>
  <c r="G52" i="9"/>
  <c r="I51" i="9"/>
  <c r="H51" i="9"/>
  <c r="G51" i="9"/>
  <c r="I50" i="9"/>
  <c r="H50" i="9"/>
  <c r="G50" i="9"/>
  <c r="I49" i="9"/>
  <c r="H49" i="9"/>
  <c r="G49" i="9"/>
  <c r="I48" i="9"/>
  <c r="H48" i="9"/>
  <c r="G48" i="9"/>
  <c r="I47" i="9"/>
  <c r="H47" i="9"/>
  <c r="G47" i="9"/>
  <c r="I46" i="9"/>
  <c r="H46" i="9"/>
  <c r="G46" i="9"/>
  <c r="F45" i="9"/>
  <c r="G45" i="9" s="1"/>
  <c r="E45" i="9"/>
  <c r="D45" i="9"/>
  <c r="I45" i="9" s="1"/>
  <c r="F44" i="9"/>
  <c r="G44" i="9" s="1"/>
  <c r="E44" i="9"/>
  <c r="D44" i="9"/>
  <c r="I44" i="9" s="1"/>
  <c r="I43" i="9"/>
  <c r="H43" i="9"/>
  <c r="G43" i="9"/>
  <c r="I42" i="9"/>
  <c r="H42" i="9"/>
  <c r="G42" i="9"/>
  <c r="I41" i="9"/>
  <c r="H41" i="9"/>
  <c r="G41" i="9"/>
  <c r="I40" i="9"/>
  <c r="H40" i="9"/>
  <c r="G40" i="9"/>
  <c r="I39" i="9"/>
  <c r="H39" i="9"/>
  <c r="G39" i="9"/>
  <c r="I38" i="9"/>
  <c r="H38" i="9"/>
  <c r="G38" i="9"/>
  <c r="I37" i="9"/>
  <c r="H37" i="9"/>
  <c r="G37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F29" i="9"/>
  <c r="G29" i="9" s="1"/>
  <c r="E29" i="9"/>
  <c r="D29" i="9"/>
  <c r="I29" i="9" s="1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F14" i="9"/>
  <c r="G14" i="9" s="1"/>
  <c r="E14" i="9"/>
  <c r="D14" i="9"/>
  <c r="I14" i="9" s="1"/>
  <c r="F13" i="9"/>
  <c r="G13" i="9" s="1"/>
  <c r="E13" i="9"/>
  <c r="D13" i="9"/>
  <c r="I13" i="9" s="1"/>
  <c r="F12" i="9"/>
  <c r="G12" i="9" s="1"/>
  <c r="E12" i="9"/>
  <c r="D12" i="9"/>
  <c r="I12" i="9" s="1"/>
  <c r="F11" i="9"/>
  <c r="G11" i="9" s="1"/>
  <c r="E11" i="9"/>
  <c r="D11" i="9"/>
  <c r="I11" i="9" s="1"/>
  <c r="F10" i="9"/>
  <c r="G10" i="9" s="1"/>
  <c r="E10" i="9"/>
  <c r="D10" i="9"/>
  <c r="I10" i="9" s="1"/>
  <c r="F9" i="9"/>
  <c r="G9" i="9" s="1"/>
  <c r="E9" i="9"/>
  <c r="D9" i="9"/>
  <c r="I9" i="9" s="1"/>
  <c r="F8" i="9"/>
  <c r="G8" i="9" s="1"/>
  <c r="E8" i="9"/>
  <c r="D8" i="9"/>
  <c r="I8" i="9" s="1"/>
  <c r="G185" i="9" l="1"/>
  <c r="E219" i="9"/>
  <c r="H8" i="9"/>
  <c r="H9" i="9"/>
  <c r="H10" i="9"/>
  <c r="H11" i="9"/>
  <c r="H12" i="9"/>
  <c r="H13" i="9"/>
  <c r="H14" i="9"/>
  <c r="H29" i="9"/>
  <c r="H44" i="9"/>
  <c r="H45" i="9"/>
  <c r="G59" i="9"/>
  <c r="G74" i="9"/>
  <c r="H84" i="9"/>
  <c r="H91" i="9"/>
  <c r="G99" i="9"/>
  <c r="H105" i="9"/>
  <c r="H110" i="9"/>
  <c r="G188" i="9"/>
  <c r="H204" i="9"/>
  <c r="H209" i="9"/>
  <c r="D218" i="9"/>
  <c r="F218" i="9"/>
  <c r="H218" i="9" s="1"/>
  <c r="G110" i="9"/>
  <c r="I110" i="9"/>
  <c r="I218" i="9" l="1"/>
  <c r="D219" i="9"/>
  <c r="G218" i="9"/>
  <c r="F219" i="9"/>
  <c r="G219" i="9" s="1"/>
  <c r="H219" i="9" l="1"/>
  <c r="I219" i="9"/>
  <c r="I65" i="8" l="1"/>
  <c r="F85" i="8" l="1"/>
  <c r="F87" i="8" s="1"/>
  <c r="E85" i="8"/>
  <c r="E87" i="8" s="1"/>
  <c r="D85" i="8"/>
  <c r="D87" i="8" s="1"/>
  <c r="I27" i="8" l="1"/>
  <c r="H27" i="8"/>
  <c r="G27" i="8"/>
  <c r="I87" i="8" l="1"/>
  <c r="I86" i="8"/>
  <c r="H86" i="8"/>
  <c r="G86" i="8"/>
  <c r="I85" i="8"/>
  <c r="H85" i="8"/>
  <c r="G85" i="8"/>
  <c r="I84" i="8"/>
  <c r="H84" i="8"/>
  <c r="G84" i="8"/>
  <c r="I83" i="8"/>
  <c r="H83" i="8"/>
  <c r="G83" i="8"/>
  <c r="I82" i="8"/>
  <c r="H82" i="8"/>
  <c r="G82" i="8"/>
  <c r="I81" i="8"/>
  <c r="H81" i="8"/>
  <c r="G81" i="8"/>
  <c r="I80" i="8"/>
  <c r="H80" i="8"/>
  <c r="G80" i="8"/>
  <c r="I79" i="8"/>
  <c r="H79" i="8"/>
  <c r="G79" i="8"/>
  <c r="I78" i="8"/>
  <c r="H78" i="8"/>
  <c r="G78" i="8"/>
  <c r="I77" i="8"/>
  <c r="H77" i="8"/>
  <c r="G77" i="8"/>
  <c r="I76" i="8"/>
  <c r="H76" i="8"/>
  <c r="G76" i="8"/>
  <c r="I75" i="8"/>
  <c r="H75" i="8"/>
  <c r="G75" i="8"/>
  <c r="I74" i="8"/>
  <c r="H74" i="8"/>
  <c r="G74" i="8"/>
  <c r="I73" i="8"/>
  <c r="H73" i="8"/>
  <c r="G73" i="8"/>
  <c r="I72" i="8"/>
  <c r="H72" i="8"/>
  <c r="G72" i="8"/>
  <c r="I71" i="8"/>
  <c r="H71" i="8"/>
  <c r="G71" i="8"/>
  <c r="I70" i="8"/>
  <c r="H70" i="8"/>
  <c r="G70" i="8"/>
  <c r="I69" i="8"/>
  <c r="H69" i="8"/>
  <c r="G69" i="8"/>
  <c r="I66" i="8"/>
  <c r="H66" i="8"/>
  <c r="G66" i="8"/>
  <c r="H65" i="8"/>
  <c r="G65" i="8"/>
  <c r="I62" i="8"/>
  <c r="H62" i="8"/>
  <c r="G62" i="8"/>
  <c r="F61" i="8"/>
  <c r="F63" i="8" s="1"/>
  <c r="E61" i="8"/>
  <c r="E63" i="8" s="1"/>
  <c r="D61" i="8"/>
  <c r="D63" i="8" s="1"/>
  <c r="I63" i="8" s="1"/>
  <c r="I59" i="8"/>
  <c r="H59" i="8"/>
  <c r="G59" i="8"/>
  <c r="I58" i="8"/>
  <c r="H58" i="8"/>
  <c r="G58" i="8"/>
  <c r="I57" i="8"/>
  <c r="H57" i="8"/>
  <c r="G57" i="8"/>
  <c r="I56" i="8"/>
  <c r="H56" i="8"/>
  <c r="G56" i="8"/>
  <c r="I55" i="8"/>
  <c r="H55" i="8"/>
  <c r="G55" i="8"/>
  <c r="I54" i="8"/>
  <c r="H54" i="8"/>
  <c r="G54" i="8"/>
  <c r="I53" i="8"/>
  <c r="H53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6" i="8"/>
  <c r="H26" i="8"/>
  <c r="G26" i="8"/>
  <c r="I25" i="8"/>
  <c r="H25" i="8"/>
  <c r="G25" i="8"/>
  <c r="I24" i="8"/>
  <c r="H24" i="8"/>
  <c r="G24" i="8"/>
  <c r="I23" i="8"/>
  <c r="H23" i="8"/>
  <c r="G23" i="8"/>
  <c r="I22" i="8"/>
  <c r="H22" i="8"/>
  <c r="G22" i="8"/>
  <c r="I21" i="8"/>
  <c r="H21" i="8"/>
  <c r="G21" i="8"/>
  <c r="I20" i="8"/>
  <c r="H20" i="8"/>
  <c r="G20" i="8"/>
  <c r="I19" i="8"/>
  <c r="H19" i="8"/>
  <c r="I18" i="8"/>
  <c r="H18" i="8"/>
  <c r="G18" i="8"/>
  <c r="I17" i="8"/>
  <c r="H17" i="8"/>
  <c r="G17" i="8"/>
  <c r="I16" i="8"/>
  <c r="H16" i="8"/>
  <c r="G16" i="8"/>
  <c r="I15" i="8"/>
  <c r="H15" i="8"/>
  <c r="G15" i="8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E60" i="8" l="1"/>
  <c r="D60" i="8"/>
  <c r="F60" i="8"/>
  <c r="G60" i="8" s="1"/>
  <c r="H63" i="8"/>
  <c r="G87" i="8"/>
  <c r="G63" i="8"/>
  <c r="E88" i="8"/>
  <c r="H61" i="8"/>
  <c r="H87" i="8"/>
  <c r="D88" i="8"/>
  <c r="F88" i="8"/>
  <c r="G88" i="8" s="1"/>
  <c r="G61" i="8"/>
  <c r="I61" i="8"/>
  <c r="I88" i="8" l="1"/>
  <c r="I60" i="8"/>
  <c r="H60" i="8"/>
  <c r="H88" i="8"/>
</calcChain>
</file>

<file path=xl/sharedStrings.xml><?xml version="1.0" encoding="utf-8"?>
<sst xmlns="http://schemas.openxmlformats.org/spreadsheetml/2006/main" count="358" uniqueCount="195">
  <si>
    <t>грн.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</si>
  <si>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</si>
  <si>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</si>
  <si>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</si>
  <si>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</si>
  <si>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</si>
  <si>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</si>
  <si>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</si>
  <si>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</si>
  <si>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</si>
  <si>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</si>
  <si>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</si>
  <si>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</si>
  <si>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</si>
  <si>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</si>
  <si>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</si>
  <si>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</si>
  <si>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</si>
  <si>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</si>
  <si>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</si>
  <si>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</si>
  <si>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</si>
  <si>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</si>
  <si>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</si>
  <si>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</si>
  <si>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</si>
  <si>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</si>
  <si>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</si>
  <si>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</si>
  <si>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</si>
  <si>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</si>
  <si>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</si>
  <si>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</si>
  <si>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</si>
  <si>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</si>
  <si>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</si>
  <si>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</si>
  <si>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</si>
  <si>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</si>
  <si>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</si>
  <si>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</si>
  <si>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</si>
  <si>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</si>
  <si>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</si>
  <si>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</si>
  <si>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</si>
  <si>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</si>
  <si>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</si>
  <si>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</si>
  <si>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Всього без урахування трансферт</t>
  </si>
  <si>
    <t>Виконання</t>
  </si>
  <si>
    <t>СПЕЦІАЛЬНИЙ ФОНД МІСЬКОГО БЮДЖЕТУ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</si>
  <si>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</si>
  <si>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</si>
  <si>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</si>
  <si>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</si>
  <si>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</si>
  <si>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</si>
  <si>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</si>
  <si>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</si>
  <si>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</si>
  <si>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доходи спеціального  фонду</t>
  </si>
  <si>
    <t xml:space="preserve"> </t>
  </si>
  <si>
    <t>ЗАГАЛЬНИЙ ФОНД МІСЬКОГО БЮДЖЕТУ</t>
  </si>
  <si>
    <t>Додаток 1</t>
  </si>
  <si>
    <t>Екологічний податок</t>
  </si>
  <si>
    <t>Надходження коштів пайової участі у розвитку інфраструктури населеного пункту</t>
  </si>
  <si>
    <t>Додаток 2</t>
  </si>
  <si>
    <t>Виконання видаткової частини міського бюджету м.Тетієва за 9 місяців 2016 року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</si>
  <si>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</si>
  <si>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</si>
  <si>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Офіційн трансферти</t>
  </si>
  <si>
    <t>5041</t>
  </si>
  <si>
    <t xml:space="preserve">Секретар ради </t>
  </si>
  <si>
    <t>С.М. Денисюк</t>
  </si>
  <si>
    <t xml:space="preserve">Виконання видаткової частини міського Тетіївської ОТГ бюджету  за </t>
  </si>
  <si>
    <t>0150</t>
  </si>
  <si>
    <t>0180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</si>
  <si>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</si>
  <si>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</si>
  <si>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</si>
  <si>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</si>
  <si>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</si>
  <si>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</si>
  <si>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</si>
  <si>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</si>
  <si>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</si>
  <si>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</si>
  <si>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</si>
  <si>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</si>
  <si>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</si>
  <si>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</si>
  <si>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</si>
  <si>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</si>
  <si>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</si>
  <si>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</si>
  <si>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</si>
  <si>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</si>
  <si>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</si>
  <si>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Код КПКВ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</si>
  <si>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</si>
  <si>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</si>
  <si>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</si>
  <si>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</si>
  <si>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Забезпечення діяльності водопровідно-каналізаційного господарства</t>
  </si>
  <si>
    <t>Впровадження засобів обліку витрат та регулювання споживання води та теплової енергії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</si>
  <si>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</si>
  <si>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</si>
  <si>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</si>
  <si>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</si>
  <si>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</si>
  <si>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</si>
  <si>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 Доходи загального фонду без трансферт</t>
  </si>
  <si>
    <t>Офіційні трансферти  </t>
  </si>
  <si>
    <t xml:space="preserve">Всього  доходи загального фонду </t>
  </si>
  <si>
    <t>Всього доходи спеціального  фонду без трансферт</t>
  </si>
  <si>
    <t>Разом доходи загального та спеціального фонду</t>
  </si>
  <si>
    <t>01</t>
  </si>
  <si>
    <t>Виконавчий комітет Тетіївської міської ради</t>
  </si>
  <si>
    <t>Відшкодування вартості лікарських засобів для лікування окремих захворювань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</si>
  <si>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</si>
  <si>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</si>
  <si>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</si>
  <si>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06</t>
  </si>
  <si>
    <t>Управління освіти виконавчого комітету Тетіївської міської ради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</si>
  <si>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</si>
  <si>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</si>
  <si>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</si>
  <si>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</si>
  <si>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10</t>
  </si>
  <si>
    <t>Відділ культури, релігії, молоді та спорту виконавчого комітету Тетіївської міської ради</t>
  </si>
  <si>
    <t>Інші заходи та заклади молодіжної політики</t>
  </si>
  <si>
    <t>4081</t>
  </si>
  <si>
    <t>Забезпечення діяльності інших закладів в галузі культури і мистецтва</t>
  </si>
  <si>
    <t>2210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</si>
  <si>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</si>
  <si>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</si>
  <si>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Окремі заходи по реалізації державних (регіональних) програм, не віднесені до заходів розвитку</t>
  </si>
  <si>
    <t>Розроблення схем планування та забудови територій (містобудівної документації)</t>
  </si>
  <si>
    <t>Капітальний ремонт інших об`єктів</t>
  </si>
  <si>
    <t>Продукти харчування</t>
  </si>
  <si>
    <t>Оплата послуг (крім комунальних)</t>
  </si>
  <si>
    <t>Усього видатки загального фонду</t>
  </si>
  <si>
    <t>Усього видатки спеціального фонду</t>
  </si>
  <si>
    <t>Усього видатки загального та спеціального фонду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</si>
  <si>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</si>
  <si>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План на рік з урахуванням змін</t>
  </si>
  <si>
    <t>у % до уточнених планових показників</t>
  </si>
  <si>
    <t>у % до планових показників 2019 року</t>
  </si>
  <si>
    <t xml:space="preserve">Затверджено на  2019 рік з урахуванням внесених змін </t>
  </si>
  <si>
    <t>План на вказаний період з урахуванням змін</t>
  </si>
  <si>
    <t>Заробітна плата</t>
  </si>
  <si>
    <t>Нарахування на оплату праці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</si>
  <si>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</si>
  <si>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</si>
  <si>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</si>
  <si>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</si>
  <si>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</si>
  <si>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</si>
  <si>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</si>
  <si>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Інші програми та заходи у сфері охорони здоров`я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</si>
  <si>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</si>
  <si>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заходи, пов`язані з економічною діяльністю</t>
  </si>
  <si>
    <t>Муніципальні формування з охорони громадського порядку</t>
  </si>
  <si>
    <t>Медикаменти та перев`язувальні матеріали</t>
  </si>
  <si>
    <t>Проведення навчально-тренувальних зборів і змагань з неолімпійських видів спорту</t>
  </si>
  <si>
    <t>Будівництво1 інших об`єктів комунальної власності</t>
  </si>
  <si>
    <t>7325</t>
  </si>
  <si>
    <t>Будівництво споруд, установ та закладів фізичної культури і спорту</t>
  </si>
  <si>
    <t>Податок та збір на доходи фізичних осіб</t>
  </si>
  <si>
    <t>Держуправління</t>
  </si>
  <si>
    <t>Транспортний податок з фізичних  осіб</t>
  </si>
  <si>
    <t>Інша діяльність у сфері державного управління</t>
  </si>
  <si>
    <t>Утримання та розвиток автомобільних доріг та дорожної інфраструктури за рахунок коштів місцевого бюджету</t>
  </si>
  <si>
    <t>Інша діяльність у сфері дорожного господарства</t>
  </si>
  <si>
    <t>Забезпечення діяльності інклюзивно-ресурсних центрів</t>
  </si>
  <si>
    <t>2240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</si>
  <si>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</si>
  <si>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</si>
  <si>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8340</t>
  </si>
  <si>
    <t>Природоохоронні заходи за рахунок цільових фондів</t>
  </si>
  <si>
    <t>1170</t>
  </si>
  <si>
    <t>Субсидії та поточні трансферти підприємствам (установам, організаціям)</t>
  </si>
  <si>
    <t>Інші виплати населенню</t>
  </si>
  <si>
    <t>Виконання інвестиційних проектів в рамках формування інфраструктури об'єднаних територіальних громад</t>
  </si>
  <si>
    <t>КБКД</t>
  </si>
  <si>
    <t>Виконання доходної частини міського бюджету Тетіївської ОТГ за  2019 рік</t>
  </si>
  <si>
    <t>Уточнені планові показники за  2019 рік</t>
  </si>
  <si>
    <t>Фактичні надходження доходів  за   2019 рік</t>
  </si>
  <si>
    <t>у % до планових показників за  2019 рік</t>
  </si>
  <si>
    <t>Фактичні видатки за  2019 рік</t>
  </si>
  <si>
    <t>2019 рік</t>
  </si>
  <si>
    <t>Субвенція з місцевого бюджету державному бюджету на виконання програм соціально-економічного розвитку регіонів</t>
  </si>
  <si>
    <t>до   рішення сесії № 818-28-VII  від   21.02.2020  року</t>
  </si>
  <si>
    <r>
      <t xml:space="preserve">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рішення  сесії № 818-28-VII від  21.02.2020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</si>
</sst>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4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5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4" xfId="0" applyFont="1" applyFill="1" applyBorder="1"/>
    <xf numFmtId="0" fontId="5" fillId="0" borderId="0" xfId="0" applyFont="1"/>
    <xf numFmtId="0" fontId="3" fillId="0" borderId="0" xfId="0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4" fontId="3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0" fontId="4" fillId="3" borderId="4" xfId="0" applyFont="1" applyFill="1" applyBorder="1"/>
    <xf numFmtId="0" fontId="5" fillId="0" borderId="0" xfId="0" applyFont="1" applyFill="1"/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5" fillId="2" borderId="4" xfId="0" quotePrefix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16" fillId="0" borderId="4" xfId="0" applyNumberFormat="1" applyFont="1" applyBorder="1"/>
    <xf numFmtId="0" fontId="5" fillId="0" borderId="0" xfId="0" applyFont="1" applyAlignment="1"/>
    <xf numFmtId="0" fontId="14" fillId="0" borderId="0" xfId="0" applyFont="1" applyAlignment="1"/>
    <xf numFmtId="2" fontId="1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4" fontId="0" fillId="5" borderId="4" xfId="0" applyNumberFormat="1" applyFill="1" applyBorder="1"/>
    <xf numFmtId="164" fontId="0" fillId="0" borderId="4" xfId="0" applyNumberFormat="1" applyFill="1" applyBorder="1"/>
    <xf numFmtId="164" fontId="5" fillId="4" borderId="4" xfId="0" applyNumberFormat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164" fontId="14" fillId="5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/>
    <xf numFmtId="49" fontId="29" fillId="6" borderId="4" xfId="0" applyNumberFormat="1" applyFont="1" applyFill="1" applyBorder="1" applyAlignment="1">
      <alignment horizontal="center" wrapText="1"/>
    </xf>
    <xf numFmtId="0" fontId="29" fillId="6" borderId="4" xfId="0" applyFont="1" applyFill="1" applyBorder="1" applyAlignment="1">
      <alignment horizontal="center" wrapText="1"/>
    </xf>
    <xf numFmtId="2" fontId="15" fillId="6" borderId="4" xfId="0" applyNumberFormat="1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49" fontId="15" fillId="6" borderId="6" xfId="0" quotePrefix="1" applyNumberFormat="1" applyFont="1" applyFill="1" applyBorder="1" applyAlignment="1">
      <alignment vertical="center" wrapText="1"/>
    </xf>
    <xf numFmtId="0" fontId="29" fillId="6" borderId="4" xfId="0" applyFont="1" applyFill="1" applyBorder="1" applyAlignment="1">
      <alignment vertical="center" wrapText="1"/>
    </xf>
    <xf numFmtId="164" fontId="15" fillId="6" borderId="4" xfId="0" applyNumberFormat="1" applyFont="1" applyFill="1" applyBorder="1" applyAlignment="1">
      <alignment vertical="center" wrapText="1"/>
    </xf>
    <xf numFmtId="164" fontId="15" fillId="6" borderId="4" xfId="0" applyNumberFormat="1" applyFont="1" applyFill="1" applyBorder="1" applyAlignment="1">
      <alignment horizontal="center" vertical="center"/>
    </xf>
    <xf numFmtId="0" fontId="14" fillId="5" borderId="6" xfId="0" quotePrefix="1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vertical="center" wrapText="1"/>
    </xf>
    <xf numFmtId="0" fontId="14" fillId="5" borderId="4" xfId="0" quotePrefix="1" applyFont="1" applyFill="1" applyBorder="1" applyAlignment="1">
      <alignment vertical="center" wrapText="1"/>
    </xf>
    <xf numFmtId="0" fontId="29" fillId="6" borderId="4" xfId="0" quotePrefix="1" applyFont="1" applyFill="1" applyBorder="1" applyAlignment="1">
      <alignment vertical="center" wrapText="1"/>
    </xf>
    <xf numFmtId="164" fontId="29" fillId="6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29" fillId="7" borderId="4" xfId="0" applyFont="1" applyFill="1" applyBorder="1" applyAlignment="1">
      <alignment horizontal="center"/>
    </xf>
    <xf numFmtId="2" fontId="15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30" fillId="6" borderId="4" xfId="1" quotePrefix="1" applyFont="1" applyFill="1" applyBorder="1" applyAlignment="1">
      <alignment vertical="center" wrapText="1"/>
    </xf>
    <xf numFmtId="0" fontId="30" fillId="6" borderId="4" xfId="1" applyFont="1" applyFill="1" applyBorder="1" applyAlignment="1">
      <alignment vertical="center" wrapText="1"/>
    </xf>
    <xf numFmtId="164" fontId="30" fillId="6" borderId="4" xfId="1" applyNumberFormat="1" applyFont="1" applyFill="1" applyBorder="1" applyAlignment="1">
      <alignment vertical="center" wrapText="1"/>
    </xf>
    <xf numFmtId="164" fontId="29" fillId="6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/>
    <xf numFmtId="0" fontId="15" fillId="8" borderId="4" xfId="0" applyFont="1" applyFill="1" applyBorder="1" applyAlignment="1">
      <alignment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164" fontId="15" fillId="8" borderId="4" xfId="0" applyNumberFormat="1" applyFont="1" applyFill="1" applyBorder="1" applyAlignment="1">
      <alignment horizontal="center" vertical="center"/>
    </xf>
    <xf numFmtId="2" fontId="15" fillId="8" borderId="4" xfId="0" applyNumberFormat="1" applyFont="1" applyFill="1" applyBorder="1" applyAlignment="1">
      <alignment vertical="center"/>
    </xf>
    <xf numFmtId="0" fontId="11" fillId="5" borderId="4" xfId="0" applyFont="1" applyFill="1" applyBorder="1"/>
    <xf numFmtId="0" fontId="9" fillId="5" borderId="4" xfId="0" applyFont="1" applyFill="1" applyBorder="1"/>
    <xf numFmtId="0" fontId="3" fillId="4" borderId="4" xfId="0" applyFont="1" applyFill="1" applyBorder="1"/>
    <xf numFmtId="164" fontId="0" fillId="4" borderId="4" xfId="0" applyNumberFormat="1" applyFill="1" applyBorder="1"/>
    <xf numFmtId="0" fontId="3" fillId="4" borderId="4" xfId="0" applyFont="1" applyFill="1" applyBorder="1" applyAlignment="1">
      <alignment wrapText="1"/>
    </xf>
    <xf numFmtId="0" fontId="3" fillId="4" borderId="0" xfId="0" applyFont="1" applyFill="1"/>
    <xf numFmtId="164" fontId="3" fillId="4" borderId="4" xfId="0" applyNumberFormat="1" applyFont="1" applyFill="1" applyBorder="1"/>
    <xf numFmtId="164" fontId="6" fillId="4" borderId="4" xfId="0" applyNumberFormat="1" applyFont="1" applyFill="1" applyBorder="1"/>
    <xf numFmtId="0" fontId="5" fillId="4" borderId="4" xfId="0" applyFont="1" applyFill="1" applyBorder="1"/>
    <xf numFmtId="0" fontId="5" fillId="4" borderId="4" xfId="0" applyFont="1" applyFill="1" applyBorder="1" applyAlignment="1">
      <alignment wrapText="1"/>
    </xf>
    <xf numFmtId="0" fontId="9" fillId="0" borderId="4" xfId="0" applyFont="1" applyFill="1" applyBorder="1"/>
    <xf numFmtId="2" fontId="9" fillId="0" borderId="4" xfId="0" applyNumberFormat="1" applyFont="1" applyFill="1" applyBorder="1" applyAlignment="1">
      <alignment wrapText="1"/>
    </xf>
    <xf numFmtId="164" fontId="10" fillId="0" borderId="4" xfId="0" applyNumberFormat="1" applyFont="1" applyFill="1" applyBorder="1" applyAlignment="1">
      <alignment horizontal="right"/>
    </xf>
    <xf numFmtId="0" fontId="3" fillId="5" borderId="0" xfId="0" applyFont="1" applyFill="1"/>
    <xf numFmtId="0" fontId="12" fillId="5" borderId="4" xfId="0" applyFont="1" applyFill="1" applyBorder="1"/>
    <xf numFmtId="0" fontId="12" fillId="5" borderId="4" xfId="0" applyFont="1" applyFill="1" applyBorder="1" applyAlignment="1">
      <alignment wrapText="1"/>
    </xf>
    <xf numFmtId="164" fontId="3" fillId="5" borderId="4" xfId="0" applyNumberFormat="1" applyFont="1" applyFill="1" applyBorder="1" applyAlignment="1">
      <alignment horizontal="right"/>
    </xf>
    <xf numFmtId="0" fontId="6" fillId="5" borderId="4" xfId="0" applyFont="1" applyFill="1" applyBorder="1"/>
    <xf numFmtId="0" fontId="6" fillId="5" borderId="0" xfId="0" applyFont="1" applyFill="1"/>
    <xf numFmtId="164" fontId="4" fillId="5" borderId="4" xfId="0" applyNumberFormat="1" applyFont="1" applyFill="1" applyBorder="1" applyAlignment="1">
      <alignment horizontal="right"/>
    </xf>
    <xf numFmtId="164" fontId="4" fillId="5" borderId="4" xfId="0" applyNumberFormat="1" applyFont="1" applyFill="1" applyBorder="1"/>
    <xf numFmtId="0" fontId="3" fillId="5" borderId="4" xfId="0" applyFont="1" applyFill="1" applyBorder="1" applyAlignment="1">
      <alignment wrapText="1"/>
    </xf>
    <xf numFmtId="164" fontId="5" fillId="5" borderId="4" xfId="0" applyNumberFormat="1" applyFont="1" applyFill="1" applyBorder="1" applyAlignment="1">
      <alignment horizontal="right"/>
    </xf>
    <xf numFmtId="164" fontId="9" fillId="5" borderId="4" xfId="0" applyNumberFormat="1" applyFont="1" applyFill="1" applyBorder="1" applyAlignment="1">
      <alignment horizontal="right"/>
    </xf>
    <xf numFmtId="0" fontId="4" fillId="5" borderId="0" xfId="0" applyFont="1" applyFill="1" applyBorder="1"/>
    <xf numFmtId="164" fontId="3" fillId="5" borderId="4" xfId="0" applyNumberFormat="1" applyFont="1" applyFill="1" applyBorder="1"/>
    <xf numFmtId="164" fontId="5" fillId="5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/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64" fontId="0" fillId="5" borderId="4" xfId="0" applyNumberFormat="1" applyFont="1" applyFill="1" applyBorder="1"/>
    <xf numFmtId="164" fontId="0" fillId="5" borderId="4" xfId="0" applyNumberFormat="1" applyFill="1" applyBorder="1" applyAlignment="1">
      <alignment horizontal="right" vertical="center"/>
    </xf>
    <xf numFmtId="164" fontId="6" fillId="5" borderId="4" xfId="0" applyNumberFormat="1" applyFont="1" applyFill="1" applyBorder="1" applyAlignment="1">
      <alignment horizontal="right" vertical="center"/>
    </xf>
    <xf numFmtId="0" fontId="12" fillId="5" borderId="2" xfId="0" applyFont="1" applyFill="1" applyBorder="1"/>
    <xf numFmtId="0" fontId="12" fillId="5" borderId="6" xfId="0" applyFont="1" applyFill="1" applyBorder="1"/>
    <xf numFmtId="164" fontId="31" fillId="5" borderId="4" xfId="0" applyNumberFormat="1" applyFont="1" applyFill="1" applyBorder="1"/>
    <xf numFmtId="164" fontId="11" fillId="5" borderId="4" xfId="0" applyNumberFormat="1" applyFont="1" applyFill="1" applyBorder="1"/>
    <xf numFmtId="164" fontId="12" fillId="5" borderId="4" xfId="0" applyNumberFormat="1" applyFont="1" applyFill="1" applyBorder="1"/>
    <xf numFmtId="0" fontId="30" fillId="0" borderId="4" xfId="1" quotePrefix="1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164" fontId="30" fillId="0" borderId="4" xfId="1" applyNumberFormat="1" applyFont="1" applyFill="1" applyBorder="1" applyAlignment="1">
      <alignment vertical="center" wrapText="1"/>
    </xf>
    <xf numFmtId="0" fontId="32" fillId="5" borderId="4" xfId="1" quotePrefix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center" wrapText="1"/>
    </xf>
    <xf numFmtId="164" fontId="32" fillId="0" borderId="4" xfId="1" applyNumberFormat="1" applyFont="1" applyFill="1" applyBorder="1" applyAlignment="1">
      <alignment vertical="center" wrapText="1"/>
    </xf>
    <xf numFmtId="164" fontId="32" fillId="5" borderId="4" xfId="1" applyNumberFormat="1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32" fillId="5" borderId="4" xfId="1" quotePrefix="1" applyFont="1" applyFill="1" applyBorder="1" applyAlignment="1">
      <alignment horizontal="left" vertical="center" wrapText="1"/>
    </xf>
    <xf numFmtId="0" fontId="15" fillId="5" borderId="6" xfId="0" quotePrefix="1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5" fillId="5" borderId="4" xfId="0" quotePrefix="1" applyFont="1" applyFill="1" applyBorder="1" applyAlignment="1">
      <alignment horizontal="left" vertical="center" wrapText="1"/>
    </xf>
    <xf numFmtId="0" fontId="15" fillId="5" borderId="4" xfId="0" quotePrefix="1" applyFont="1" applyFill="1" applyBorder="1" applyAlignment="1">
      <alignment vertical="center" wrapText="1"/>
    </xf>
    <xf numFmtId="0" fontId="14" fillId="5" borderId="4" xfId="0" quotePrefix="1" applyFont="1" applyFill="1" applyBorder="1" applyAlignment="1">
      <alignment horizontal="right" vertical="center" wrapText="1"/>
    </xf>
    <xf numFmtId="0" fontId="32" fillId="5" borderId="4" xfId="1" applyFont="1" applyFill="1" applyBorder="1" applyAlignment="1">
      <alignment vertical="center" wrapText="1"/>
    </xf>
    <xf numFmtId="164" fontId="32" fillId="0" borderId="4" xfId="1" applyNumberFormat="1" applyFont="1" applyBorder="1" applyAlignment="1">
      <alignment vertical="center" wrapText="1"/>
    </xf>
    <xf numFmtId="0" fontId="30" fillId="5" borderId="4" xfId="1" applyFont="1" applyFill="1" applyBorder="1" applyAlignment="1">
      <alignment vertical="center" wrapText="1"/>
    </xf>
    <xf numFmtId="0" fontId="30" fillId="5" borderId="4" xfId="1" quotePrefix="1" applyFont="1" applyFill="1" applyBorder="1" applyAlignment="1">
      <alignment horizontal="left" vertical="center" wrapText="1"/>
    </xf>
    <xf numFmtId="164" fontId="29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5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11" fillId="0" borderId="4" xfId="0" applyFont="1" applyFill="1" applyBorder="1"/>
    <xf numFmtId="0" fontId="11" fillId="0" borderId="4" xfId="0" applyFont="1" applyFill="1" applyBorder="1" applyAlignment="1">
      <alignment wrapText="1"/>
    </xf>
    <xf numFmtId="164" fontId="18" fillId="0" borderId="4" xfId="0" applyNumberFormat="1" applyFont="1" applyFill="1" applyBorder="1"/>
    <xf numFmtId="164" fontId="12" fillId="0" borderId="4" xfId="0" applyNumberFormat="1" applyFont="1" applyFill="1" applyBorder="1" applyAlignment="1">
      <alignment horizontal="right"/>
    </xf>
    <xf numFmtId="164" fontId="19" fillId="0" borderId="4" xfId="0" applyNumberFormat="1" applyFont="1" applyFill="1" applyBorder="1" applyAlignment="1">
      <alignment horizontal="right"/>
    </xf>
    <xf numFmtId="164" fontId="20" fillId="0" borderId="4" xfId="0" applyNumberFormat="1" applyFont="1" applyFill="1" applyBorder="1"/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2" fillId="0" borderId="4" xfId="0" applyFont="1" applyFill="1" applyBorder="1" applyAlignment="1">
      <alignment wrapText="1"/>
    </xf>
    <xf numFmtId="0" fontId="21" fillId="0" borderId="0" xfId="0" applyFont="1" applyFill="1"/>
    <xf numFmtId="0" fontId="19" fillId="0" borderId="4" xfId="0" applyFont="1" applyFill="1" applyBorder="1"/>
    <xf numFmtId="0" fontId="19" fillId="0" borderId="4" xfId="0" applyFont="1" applyFill="1" applyBorder="1" applyAlignment="1">
      <alignment wrapText="1"/>
    </xf>
    <xf numFmtId="0" fontId="6" fillId="0" borderId="4" xfId="0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>
      <alignment wrapText="1"/>
    </xf>
    <xf numFmtId="0" fontId="6" fillId="0" borderId="0" xfId="0" applyFont="1" applyFill="1"/>
    <xf numFmtId="164" fontId="22" fillId="0" borderId="4" xfId="0" applyNumberFormat="1" applyFont="1" applyFill="1" applyBorder="1"/>
    <xf numFmtId="164" fontId="23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/>
    <xf numFmtId="0" fontId="31" fillId="0" borderId="4" xfId="0" applyFont="1" applyFill="1" applyBorder="1"/>
    <xf numFmtId="0" fontId="31" fillId="0" borderId="4" xfId="0" applyFont="1" applyFill="1" applyBorder="1" applyAlignment="1">
      <alignment wrapText="1"/>
    </xf>
    <xf numFmtId="164" fontId="5" fillId="0" borderId="4" xfId="0" applyNumberFormat="1" applyFont="1" applyFill="1" applyBorder="1"/>
    <xf numFmtId="164" fontId="31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/>
    <xf numFmtId="0" fontId="14" fillId="5" borderId="0" xfId="0" applyFont="1" applyFill="1" applyAlignment="1">
      <alignment horizontal="center" vertical="center"/>
    </xf>
    <xf numFmtId="49" fontId="32" fillId="5" borderId="4" xfId="1" quotePrefix="1" applyNumberFormat="1" applyFont="1" applyFill="1" applyBorder="1" applyAlignment="1">
      <alignment vertical="center" wrapText="1"/>
    </xf>
    <xf numFmtId="0" fontId="15" fillId="5" borderId="6" xfId="0" quotePrefix="1" applyFont="1" applyFill="1" applyBorder="1" applyAlignment="1">
      <alignment horizontal="left" vertical="center" wrapText="1"/>
    </xf>
    <xf numFmtId="0" fontId="14" fillId="5" borderId="6" xfId="0" quotePrefix="1" applyFont="1" applyFill="1" applyBorder="1" applyAlignment="1">
      <alignment horizontal="left" vertical="center" wrapText="1"/>
    </xf>
    <xf numFmtId="0" fontId="14" fillId="5" borderId="4" xfId="0" quotePrefix="1" applyFont="1" applyFill="1" applyBorder="1" applyAlignment="1">
      <alignment horizontal="left" vertical="center" wrapText="1"/>
    </xf>
    <xf numFmtId="164" fontId="14" fillId="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right"/>
    </xf>
    <xf numFmtId="0" fontId="14" fillId="8" borderId="4" xfId="0" quotePrefix="1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 wrapText="1"/>
    </xf>
    <xf numFmtId="164" fontId="29" fillId="8" borderId="4" xfId="0" applyNumberFormat="1" applyFont="1" applyFill="1" applyBorder="1" applyAlignment="1">
      <alignment vertical="center" wrapText="1"/>
    </xf>
    <xf numFmtId="0" fontId="14" fillId="8" borderId="0" xfId="0" applyFont="1" applyFill="1" applyAlignment="1">
      <alignment horizontal="center" vertical="center"/>
    </xf>
    <xf numFmtId="0" fontId="3" fillId="8" borderId="0" xfId="0" applyFont="1" applyFill="1"/>
    <xf numFmtId="164" fontId="4" fillId="9" borderId="4" xfId="0" applyNumberFormat="1" applyFont="1" applyFill="1" applyBorder="1" applyAlignment="1">
      <alignment horizontal="right"/>
    </xf>
    <xf numFmtId="164" fontId="15" fillId="9" borderId="4" xfId="0" applyNumberFormat="1" applyFont="1" applyFill="1" applyBorder="1" applyAlignment="1">
      <alignment horizontal="right"/>
    </xf>
    <xf numFmtId="0" fontId="3" fillId="9" borderId="0" xfId="0" applyFont="1" applyFill="1"/>
    <xf numFmtId="0" fontId="4" fillId="9" borderId="0" xfId="0" applyFont="1" applyFill="1" applyBorder="1"/>
    <xf numFmtId="0" fontId="4" fillId="9" borderId="2" xfId="0" applyFont="1" applyFill="1" applyBorder="1"/>
    <xf numFmtId="0" fontId="4" fillId="9" borderId="6" xfId="0" applyFont="1" applyFill="1" applyBorder="1"/>
    <xf numFmtId="164" fontId="12" fillId="9" borderId="4" xfId="0" applyNumberFormat="1" applyFont="1" applyFill="1" applyBorder="1"/>
    <xf numFmtId="0" fontId="4" fillId="9" borderId="0" xfId="0" applyFont="1" applyFill="1"/>
    <xf numFmtId="164" fontId="8" fillId="9" borderId="4" xfId="0" applyNumberFormat="1" applyFont="1" applyFill="1" applyBorder="1"/>
    <xf numFmtId="164" fontId="15" fillId="8" borderId="4" xfId="0" applyNumberFormat="1" applyFont="1" applyFill="1" applyBorder="1"/>
    <xf numFmtId="164" fontId="15" fillId="8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0" fontId="15" fillId="0" borderId="4" xfId="0" applyFont="1" applyBorder="1" applyAlignment="1">
      <alignment horizontal="center" vertical="center" wrapText="1"/>
    </xf>
    <xf numFmtId="0" fontId="1" fillId="5" borderId="4" xfId="1" quotePrefix="1" applyFont="1" applyFill="1" applyBorder="1" applyAlignment="1">
      <alignment vertical="center" wrapText="1"/>
    </xf>
    <xf numFmtId="0" fontId="1" fillId="5" borderId="4" xfId="1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0" fontId="15" fillId="8" borderId="2" xfId="0" applyFont="1" applyFill="1" applyBorder="1" applyAlignment="1">
      <alignment wrapText="1"/>
    </xf>
    <xf numFmtId="0" fontId="24" fillId="8" borderId="6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0" fontId="0" fillId="0" borderId="0" xfId="0" applyAlignment="1"/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/>
    <xf numFmtId="0" fontId="3" fillId="5" borderId="4" xfId="0" applyFont="1" applyFill="1" applyBorder="1"/>
    <xf numFmtId="0" fontId="4" fillId="9" borderId="4" xfId="0" applyFont="1" applyFill="1" applyBorder="1"/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wrapText="1"/>
    </xf>
    <xf numFmtId="0" fontId="28" fillId="9" borderId="6" xfId="0" applyFont="1" applyFill="1" applyBorder="1" applyAlignment="1">
      <alignment wrapText="1"/>
    </xf>
    <xf numFmtId="0" fontId="4" fillId="9" borderId="2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Normal="100" workbookViewId="0">
      <pane xSplit="1" topLeftCell="B1" activePane="topRight" state="frozen"/>
      <selection activeCell="A7" sqref="A7"/>
      <selection pane="topRight" activeCell="D5" sqref="D5:D6"/>
    </sheetView>
  </sheetViews>
  <sheetFormatPr defaultRowHeight="12.75" x14ac:dyDescent="0.2"/>
  <cols>
    <col min="1" max="1" width="0.140625" style="5" customWidth="1"/>
    <col min="2" max="2" width="12.85546875" style="5" customWidth="1"/>
    <col min="3" max="3" width="46.140625" style="5" customWidth="1"/>
    <col min="4" max="4" width="18.140625" style="5" customWidth="1"/>
    <col min="5" max="5" width="18.85546875" style="5" customWidth="1"/>
    <col min="6" max="6" width="17.42578125" style="19" customWidth="1"/>
    <col min="7" max="7" width="16.140625" style="5" customWidth="1"/>
    <col min="8" max="8" width="13.7109375" style="5" customWidth="1"/>
    <col min="9" max="9" width="12.7109375" style="5" customWidth="1"/>
    <col min="10" max="11" width="9.140625" style="5"/>
    <col min="12" max="12" width="11.85546875" style="5" bestFit="1" customWidth="1"/>
    <col min="13" max="16384" width="9.140625" style="5"/>
  </cols>
  <sheetData>
    <row r="1" spans="1:23" x14ac:dyDescent="0.2">
      <c r="H1" s="5" t="s">
        <v>64</v>
      </c>
    </row>
    <row r="2" spans="1:23" x14ac:dyDescent="0.2">
      <c r="A2" s="20"/>
      <c r="B2" s="20"/>
      <c r="C2" s="20"/>
      <c r="D2" s="20"/>
      <c r="E2" s="41"/>
      <c r="F2" s="42"/>
      <c r="G2" s="41"/>
      <c r="H2" s="177" t="s">
        <v>193</v>
      </c>
      <c r="I2" s="20"/>
    </row>
    <row r="3" spans="1:23" ht="20.25" x14ac:dyDescent="0.3">
      <c r="A3" s="206" t="s">
        <v>186</v>
      </c>
      <c r="B3" s="206"/>
      <c r="C3" s="206"/>
      <c r="D3" s="206"/>
      <c r="E3" s="206"/>
      <c r="F3" s="206"/>
      <c r="G3" s="207"/>
      <c r="H3" s="207"/>
      <c r="I3" s="34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">
      <c r="I4" s="19" t="s">
        <v>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s="3" customFormat="1" ht="15.75" customHeight="1" x14ac:dyDescent="0.25">
      <c r="A5" s="208"/>
      <c r="B5" s="209" t="s">
        <v>185</v>
      </c>
      <c r="C5" s="209"/>
      <c r="D5" s="211" t="s">
        <v>149</v>
      </c>
      <c r="E5" s="211" t="s">
        <v>187</v>
      </c>
      <c r="F5" s="213" t="s">
        <v>188</v>
      </c>
      <c r="G5" s="209" t="s">
        <v>50</v>
      </c>
      <c r="H5" s="209"/>
      <c r="I5" s="209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</row>
    <row r="6" spans="1:23" s="3" customFormat="1" ht="80.25" customHeight="1" x14ac:dyDescent="0.25">
      <c r="A6" s="208"/>
      <c r="B6" s="210"/>
      <c r="C6" s="210"/>
      <c r="D6" s="212"/>
      <c r="E6" s="212"/>
      <c r="F6" s="213"/>
      <c r="G6" s="37" t="s">
        <v>1</v>
      </c>
      <c r="H6" s="37" t="s">
        <v>189</v>
      </c>
      <c r="I6" s="37" t="s">
        <v>148</v>
      </c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</row>
    <row r="7" spans="1:23" s="1" customFormat="1" ht="15.75" x14ac:dyDescent="0.25">
      <c r="A7" s="2"/>
      <c r="B7" s="43">
        <v>10000000</v>
      </c>
      <c r="C7" s="44" t="s">
        <v>2</v>
      </c>
      <c r="D7" s="31">
        <v>98629538</v>
      </c>
      <c r="E7" s="31">
        <v>98629538</v>
      </c>
      <c r="F7" s="31">
        <v>92548061.950000018</v>
      </c>
      <c r="G7" s="14">
        <f t="shared" ref="G7:G63" si="0">F7-E7</f>
        <v>-6081476.0499999821</v>
      </c>
      <c r="H7" s="14">
        <f t="shared" ref="H7:H63" si="1">IF(E7=0,0,F7/E7*100)</f>
        <v>93.834021558531504</v>
      </c>
      <c r="I7" s="14">
        <f t="shared" ref="I7:I63" si="2">IF(D7=0,0,F7/D7*100)</f>
        <v>93.834021558531504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6" customFormat="1" ht="45.6" customHeight="1" x14ac:dyDescent="0.25">
      <c r="A8" s="4"/>
      <c r="B8" s="7">
        <v>11000000</v>
      </c>
      <c r="C8" s="8" t="s">
        <v>3</v>
      </c>
      <c r="D8" s="49">
        <v>52087760</v>
      </c>
      <c r="E8" s="49">
        <v>52087760</v>
      </c>
      <c r="F8" s="49">
        <v>54894172.090000004</v>
      </c>
      <c r="G8" s="33">
        <f t="shared" si="0"/>
        <v>2806412.0900000036</v>
      </c>
      <c r="H8" s="15">
        <f t="shared" si="1"/>
        <v>105.38785328837332</v>
      </c>
      <c r="I8" s="15">
        <f t="shared" si="2"/>
        <v>105.38785328837332</v>
      </c>
    </row>
    <row r="9" spans="1:23" s="1" customFormat="1" ht="15.75" hidden="1" x14ac:dyDescent="0.25">
      <c r="A9" s="2"/>
      <c r="B9" s="18">
        <v>11020000</v>
      </c>
      <c r="C9" s="9" t="s">
        <v>4</v>
      </c>
      <c r="D9" s="15">
        <v>93500</v>
      </c>
      <c r="E9" s="15">
        <v>21000</v>
      </c>
      <c r="F9" s="15">
        <v>39279.26</v>
      </c>
      <c r="G9" s="33">
        <f t="shared" si="0"/>
        <v>18279.260000000002</v>
      </c>
      <c r="H9" s="15">
        <f t="shared" si="1"/>
        <v>187.04409523809525</v>
      </c>
      <c r="I9" s="15">
        <f t="shared" si="2"/>
        <v>42.009903743315505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" customFormat="1" ht="47.25" hidden="1" x14ac:dyDescent="0.25">
      <c r="A10" s="2"/>
      <c r="B10" s="10">
        <v>11020200</v>
      </c>
      <c r="C10" s="11" t="s">
        <v>5</v>
      </c>
      <c r="D10" s="15">
        <v>93500</v>
      </c>
      <c r="E10" s="15">
        <v>21000</v>
      </c>
      <c r="F10" s="15">
        <v>39279.26</v>
      </c>
      <c r="G10" s="33">
        <f t="shared" si="0"/>
        <v>18279.260000000002</v>
      </c>
      <c r="H10" s="15">
        <f t="shared" si="1"/>
        <v>187.04409523809525</v>
      </c>
      <c r="I10" s="15">
        <f t="shared" si="2"/>
        <v>42.009903743315505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15.75" x14ac:dyDescent="0.25">
      <c r="A11" s="2"/>
      <c r="B11" s="10">
        <v>11010000</v>
      </c>
      <c r="C11" s="11" t="s">
        <v>169</v>
      </c>
      <c r="D11" s="15">
        <v>52041460</v>
      </c>
      <c r="E11" s="15">
        <v>52041460</v>
      </c>
      <c r="F11" s="15">
        <v>54881840.210000001</v>
      </c>
      <c r="G11" s="33">
        <f t="shared" si="0"/>
        <v>2840380.2100000009</v>
      </c>
      <c r="H11" s="15">
        <f t="shared" si="1"/>
        <v>105.45791799461431</v>
      </c>
      <c r="I11" s="15">
        <f t="shared" si="2"/>
        <v>105.45791799461431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" customFormat="1" ht="31.5" x14ac:dyDescent="0.25">
      <c r="A12" s="2"/>
      <c r="B12" s="10">
        <v>13000000</v>
      </c>
      <c r="C12" s="11" t="s">
        <v>6</v>
      </c>
      <c r="D12" s="49">
        <v>132080</v>
      </c>
      <c r="E12" s="49">
        <v>132080</v>
      </c>
      <c r="F12" s="49">
        <v>106577.7</v>
      </c>
      <c r="G12" s="33">
        <f t="shared" si="0"/>
        <v>-25502.300000000003</v>
      </c>
      <c r="H12" s="16">
        <f t="shared" si="1"/>
        <v>80.69177771047849</v>
      </c>
      <c r="I12" s="16">
        <f t="shared" si="2"/>
        <v>80.69177771047849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" customFormat="1" ht="31.5" hidden="1" x14ac:dyDescent="0.25">
      <c r="A13" s="2"/>
      <c r="B13" s="10">
        <v>13010000</v>
      </c>
      <c r="C13" s="11" t="s">
        <v>7</v>
      </c>
      <c r="D13" s="15">
        <v>4000</v>
      </c>
      <c r="E13" s="15">
        <v>500</v>
      </c>
      <c r="F13" s="15">
        <v>9499.65</v>
      </c>
      <c r="G13" s="33">
        <f t="shared" si="0"/>
        <v>8999.65</v>
      </c>
      <c r="H13" s="16">
        <f t="shared" si="1"/>
        <v>1899.9299999999998</v>
      </c>
      <c r="I13" s="16">
        <f t="shared" si="2"/>
        <v>237.49124999999998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78.75" hidden="1" x14ac:dyDescent="0.25">
      <c r="A14" s="2"/>
      <c r="B14" s="10">
        <v>13010200</v>
      </c>
      <c r="C14" s="11" t="s">
        <v>8</v>
      </c>
      <c r="D14" s="15">
        <v>4000</v>
      </c>
      <c r="E14" s="15">
        <v>500</v>
      </c>
      <c r="F14" s="15">
        <v>9499.65</v>
      </c>
      <c r="G14" s="33">
        <f t="shared" si="0"/>
        <v>8999.65</v>
      </c>
      <c r="H14" s="16">
        <f t="shared" si="1"/>
        <v>1899.9299999999998</v>
      </c>
      <c r="I14" s="16">
        <f t="shared" si="2"/>
        <v>237.49124999999998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15.75" x14ac:dyDescent="0.25">
      <c r="A15" s="2"/>
      <c r="B15" s="10">
        <v>14000000</v>
      </c>
      <c r="C15" s="11" t="s">
        <v>9</v>
      </c>
      <c r="D15" s="49">
        <v>8361200</v>
      </c>
      <c r="E15" s="49">
        <v>8361200</v>
      </c>
      <c r="F15" s="49">
        <v>5477293.7000000002</v>
      </c>
      <c r="G15" s="33">
        <f t="shared" si="0"/>
        <v>-2883906.3</v>
      </c>
      <c r="H15" s="16">
        <f t="shared" si="1"/>
        <v>65.508464096062767</v>
      </c>
      <c r="I15" s="16">
        <f t="shared" si="2"/>
        <v>65.508464096062767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47.25" hidden="1" x14ac:dyDescent="0.25">
      <c r="A16" s="2"/>
      <c r="B16" s="10">
        <v>14040000</v>
      </c>
      <c r="C16" s="11" t="s">
        <v>10</v>
      </c>
      <c r="D16" s="15">
        <v>225400</v>
      </c>
      <c r="E16" s="15">
        <v>25000</v>
      </c>
      <c r="F16" s="15">
        <v>455328.07</v>
      </c>
      <c r="G16" s="33">
        <f t="shared" si="0"/>
        <v>430328.07</v>
      </c>
      <c r="H16" s="16">
        <f t="shared" si="1"/>
        <v>1821.3122800000001</v>
      </c>
      <c r="I16" s="16">
        <f t="shared" si="2"/>
        <v>202.00890417036379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1" customFormat="1" ht="15.75" x14ac:dyDescent="0.25">
      <c r="A17" s="2"/>
      <c r="B17" s="10">
        <v>18000000</v>
      </c>
      <c r="C17" s="11" t="s">
        <v>11</v>
      </c>
      <c r="D17" s="49">
        <v>38048498</v>
      </c>
      <c r="E17" s="49">
        <v>38048498</v>
      </c>
      <c r="F17" s="49">
        <v>32070018.460000001</v>
      </c>
      <c r="G17" s="33">
        <f t="shared" si="0"/>
        <v>-5978479.5399999991</v>
      </c>
      <c r="H17" s="16">
        <f t="shared" si="1"/>
        <v>84.287212756729573</v>
      </c>
      <c r="I17" s="16">
        <f t="shared" si="2"/>
        <v>84.287212756729573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21.2" customHeight="1" x14ac:dyDescent="0.25">
      <c r="A18" s="2"/>
      <c r="B18" s="78">
        <v>18010000</v>
      </c>
      <c r="C18" s="13" t="s">
        <v>12</v>
      </c>
      <c r="D18" s="39">
        <v>13047680</v>
      </c>
      <c r="E18" s="39">
        <v>13047680</v>
      </c>
      <c r="F18" s="39">
        <v>10227973.41</v>
      </c>
      <c r="G18" s="32">
        <f t="shared" si="0"/>
        <v>-2819706.59</v>
      </c>
      <c r="H18" s="17">
        <f t="shared" si="1"/>
        <v>78.389211032152843</v>
      </c>
      <c r="I18" s="17">
        <f t="shared" si="2"/>
        <v>78.389211032152843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36" customHeight="1" x14ac:dyDescent="0.25">
      <c r="A19" s="2"/>
      <c r="B19" s="79">
        <v>18010100</v>
      </c>
      <c r="C19" s="12" t="s">
        <v>13</v>
      </c>
      <c r="D19" s="39">
        <v>14650</v>
      </c>
      <c r="E19" s="39">
        <v>14650</v>
      </c>
      <c r="F19" s="39">
        <v>6713.7</v>
      </c>
      <c r="G19" s="32">
        <v>-5910.09</v>
      </c>
      <c r="H19" s="17">
        <f t="shared" si="1"/>
        <v>45.827303754266211</v>
      </c>
      <c r="I19" s="17">
        <f t="shared" si="2"/>
        <v>45.827303754266211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32.450000000000003" customHeight="1" x14ac:dyDescent="0.25">
      <c r="A20" s="2"/>
      <c r="B20" s="79">
        <v>18010200</v>
      </c>
      <c r="C20" s="12" t="s">
        <v>14</v>
      </c>
      <c r="D20" s="39">
        <v>122850</v>
      </c>
      <c r="E20" s="39">
        <v>122850</v>
      </c>
      <c r="F20" s="39">
        <v>144175.79999999999</v>
      </c>
      <c r="G20" s="38">
        <f t="shared" si="0"/>
        <v>21325.799999999988</v>
      </c>
      <c r="H20" s="17">
        <f t="shared" si="1"/>
        <v>117.35921855921856</v>
      </c>
      <c r="I20" s="17">
        <f t="shared" si="2"/>
        <v>117.35921855921856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" customFormat="1" ht="37.5" customHeight="1" x14ac:dyDescent="0.25">
      <c r="A21" s="80"/>
      <c r="B21" s="88">
        <v>18010300</v>
      </c>
      <c r="C21" s="89" t="s">
        <v>69</v>
      </c>
      <c r="D21" s="39">
        <v>870060</v>
      </c>
      <c r="E21" s="39">
        <v>870060</v>
      </c>
      <c r="F21" s="39">
        <v>366098.54</v>
      </c>
      <c r="G21" s="39">
        <f t="shared" si="0"/>
        <v>-503961.46</v>
      </c>
      <c r="H21" s="90">
        <f t="shared" si="1"/>
        <v>42.077390065052981</v>
      </c>
      <c r="I21" s="90">
        <f t="shared" si="2"/>
        <v>42.077390065052981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6" customFormat="1" ht="34.5" x14ac:dyDescent="0.25">
      <c r="A22" s="4"/>
      <c r="B22" s="88">
        <v>18010400</v>
      </c>
      <c r="C22" s="141" t="s">
        <v>15</v>
      </c>
      <c r="D22" s="39">
        <v>1217900</v>
      </c>
      <c r="E22" s="39">
        <v>1217900</v>
      </c>
      <c r="F22" s="39">
        <v>387807.04</v>
      </c>
      <c r="G22" s="39">
        <f t="shared" si="0"/>
        <v>-830092.96</v>
      </c>
      <c r="H22" s="90">
        <f t="shared" si="1"/>
        <v>31.842272764594792</v>
      </c>
      <c r="I22" s="90">
        <f t="shared" si="2"/>
        <v>31.842272764594792</v>
      </c>
    </row>
    <row r="23" spans="1:23" s="6" customFormat="1" ht="15.75" x14ac:dyDescent="0.25">
      <c r="A23" s="4"/>
      <c r="B23" s="88">
        <v>18010500</v>
      </c>
      <c r="C23" s="141" t="s">
        <v>16</v>
      </c>
      <c r="D23" s="39">
        <v>2486520</v>
      </c>
      <c r="E23" s="39">
        <v>2486520</v>
      </c>
      <c r="F23" s="39">
        <v>1476957.53</v>
      </c>
      <c r="G23" s="39">
        <f t="shared" si="0"/>
        <v>-1009562.47</v>
      </c>
      <c r="H23" s="90">
        <f t="shared" si="1"/>
        <v>59.398578334378968</v>
      </c>
      <c r="I23" s="90">
        <f t="shared" si="2"/>
        <v>59.398578334378968</v>
      </c>
    </row>
    <row r="24" spans="1:23" s="6" customFormat="1" ht="15.75" x14ac:dyDescent="0.25">
      <c r="A24" s="4"/>
      <c r="B24" s="88">
        <v>18010600</v>
      </c>
      <c r="C24" s="141" t="s">
        <v>17</v>
      </c>
      <c r="D24" s="39">
        <v>4526980</v>
      </c>
      <c r="E24" s="39">
        <v>4526980</v>
      </c>
      <c r="F24" s="39">
        <v>3965202.22</v>
      </c>
      <c r="G24" s="39">
        <f t="shared" si="0"/>
        <v>-561777.7799999998</v>
      </c>
      <c r="H24" s="90">
        <f t="shared" si="1"/>
        <v>87.59045147095857</v>
      </c>
      <c r="I24" s="90">
        <f t="shared" si="2"/>
        <v>87.59045147095857</v>
      </c>
    </row>
    <row r="25" spans="1:23" s="6" customFormat="1" ht="15.75" x14ac:dyDescent="0.25">
      <c r="A25" s="4"/>
      <c r="B25" s="88">
        <v>18010700</v>
      </c>
      <c r="C25" s="141" t="s">
        <v>18</v>
      </c>
      <c r="D25" s="39">
        <v>1195180</v>
      </c>
      <c r="E25" s="39">
        <v>1195180</v>
      </c>
      <c r="F25" s="39">
        <v>1481445.16</v>
      </c>
      <c r="G25" s="39">
        <f t="shared" si="0"/>
        <v>286265.15999999992</v>
      </c>
      <c r="H25" s="90">
        <f t="shared" si="1"/>
        <v>123.95163573687644</v>
      </c>
      <c r="I25" s="90">
        <f t="shared" si="2"/>
        <v>123.95163573687644</v>
      </c>
    </row>
    <row r="26" spans="1:23" s="6" customFormat="1" ht="15.75" x14ac:dyDescent="0.25">
      <c r="A26" s="4"/>
      <c r="B26" s="88">
        <v>18010900</v>
      </c>
      <c r="C26" s="141" t="s">
        <v>19</v>
      </c>
      <c r="D26" s="39">
        <v>2529690</v>
      </c>
      <c r="E26" s="39">
        <v>2529690</v>
      </c>
      <c r="F26" s="39">
        <v>2290450.83</v>
      </c>
      <c r="G26" s="39">
        <f t="shared" si="0"/>
        <v>-239239.16999999993</v>
      </c>
      <c r="H26" s="90">
        <f t="shared" si="1"/>
        <v>90.542747530329805</v>
      </c>
      <c r="I26" s="90">
        <f t="shared" si="2"/>
        <v>90.542747530329805</v>
      </c>
    </row>
    <row r="27" spans="1:23" s="6" customFormat="1" ht="15.75" x14ac:dyDescent="0.25">
      <c r="A27" s="4"/>
      <c r="B27" s="88">
        <v>18011000</v>
      </c>
      <c r="C27" s="141" t="s">
        <v>171</v>
      </c>
      <c r="D27" s="39">
        <v>0</v>
      </c>
      <c r="E27" s="39">
        <v>0</v>
      </c>
      <c r="F27" s="39">
        <v>33333.339999999997</v>
      </c>
      <c r="G27" s="39">
        <f t="shared" si="0"/>
        <v>33333.339999999997</v>
      </c>
      <c r="H27" s="90">
        <f t="shared" si="1"/>
        <v>0</v>
      </c>
      <c r="I27" s="90">
        <f t="shared" si="2"/>
        <v>0</v>
      </c>
    </row>
    <row r="28" spans="1:23" s="6" customFormat="1" ht="15.75" x14ac:dyDescent="0.25">
      <c r="A28" s="4"/>
      <c r="B28" s="88">
        <v>18011100</v>
      </c>
      <c r="C28" s="89" t="s">
        <v>70</v>
      </c>
      <c r="D28" s="39">
        <v>83850</v>
      </c>
      <c r="E28" s="39">
        <v>83850</v>
      </c>
      <c r="F28" s="39">
        <v>75789.25</v>
      </c>
      <c r="G28" s="39">
        <f t="shared" si="0"/>
        <v>-8060.75</v>
      </c>
      <c r="H28" s="90">
        <f t="shared" si="1"/>
        <v>90.386702444841987</v>
      </c>
      <c r="I28" s="90">
        <f t="shared" si="2"/>
        <v>90.386702444841987</v>
      </c>
    </row>
    <row r="29" spans="1:23" s="6" customFormat="1" ht="17.25" customHeight="1" x14ac:dyDescent="0.25">
      <c r="A29" s="4"/>
      <c r="B29" s="142">
        <v>18030000</v>
      </c>
      <c r="C29" s="143" t="s">
        <v>20</v>
      </c>
      <c r="D29" s="144">
        <v>1660</v>
      </c>
      <c r="E29" s="144">
        <v>1660</v>
      </c>
      <c r="F29" s="144">
        <v>1706.15</v>
      </c>
      <c r="G29" s="144">
        <f t="shared" si="0"/>
        <v>46.150000000000091</v>
      </c>
      <c r="H29" s="145">
        <f t="shared" si="1"/>
        <v>102.78012048192771</v>
      </c>
      <c r="I29" s="145">
        <f t="shared" si="2"/>
        <v>102.78012048192771</v>
      </c>
    </row>
    <row r="30" spans="1:23" s="6" customFormat="1" ht="24.75" hidden="1" customHeight="1" x14ac:dyDescent="0.25">
      <c r="A30" s="4"/>
      <c r="B30" s="142">
        <v>18030200</v>
      </c>
      <c r="C30" s="143" t="s">
        <v>21</v>
      </c>
      <c r="D30" s="145">
        <v>0</v>
      </c>
      <c r="E30" s="145">
        <v>0</v>
      </c>
      <c r="F30" s="145">
        <v>219.83</v>
      </c>
      <c r="G30" s="144">
        <f t="shared" si="0"/>
        <v>219.83</v>
      </c>
      <c r="H30" s="145">
        <f t="shared" si="1"/>
        <v>0</v>
      </c>
      <c r="I30" s="145">
        <f t="shared" si="2"/>
        <v>0</v>
      </c>
    </row>
    <row r="31" spans="1:23" s="6" customFormat="1" ht="24.75" hidden="1" customHeight="1" x14ac:dyDescent="0.25">
      <c r="A31" s="4"/>
      <c r="B31" s="88">
        <v>18040200</v>
      </c>
      <c r="C31" s="141" t="s">
        <v>23</v>
      </c>
      <c r="D31" s="146">
        <v>11300</v>
      </c>
      <c r="E31" s="146">
        <v>11300</v>
      </c>
      <c r="F31" s="146">
        <v>-386</v>
      </c>
      <c r="G31" s="147">
        <f t="shared" si="0"/>
        <v>-11686</v>
      </c>
      <c r="H31" s="146">
        <f t="shared" si="1"/>
        <v>-3.4159292035398225</v>
      </c>
      <c r="I31" s="146">
        <f t="shared" si="2"/>
        <v>-3.4159292035398225</v>
      </c>
    </row>
    <row r="32" spans="1:23" s="6" customFormat="1" ht="24.75" hidden="1" customHeight="1" x14ac:dyDescent="0.25">
      <c r="A32" s="4"/>
      <c r="B32" s="88">
        <v>18040600</v>
      </c>
      <c r="C32" s="141" t="s">
        <v>24</v>
      </c>
      <c r="D32" s="146">
        <v>600</v>
      </c>
      <c r="E32" s="146">
        <v>600</v>
      </c>
      <c r="F32" s="146">
        <v>215</v>
      </c>
      <c r="G32" s="147">
        <f t="shared" si="0"/>
        <v>-385</v>
      </c>
      <c r="H32" s="146">
        <f t="shared" si="1"/>
        <v>35.833333333333336</v>
      </c>
      <c r="I32" s="146">
        <f t="shared" si="2"/>
        <v>35.833333333333336</v>
      </c>
    </row>
    <row r="33" spans="1:10" s="6" customFormat="1" ht="24.75" hidden="1" customHeight="1" x14ac:dyDescent="0.25">
      <c r="A33" s="4"/>
      <c r="B33" s="88">
        <v>18040900</v>
      </c>
      <c r="C33" s="141" t="s">
        <v>25</v>
      </c>
      <c r="D33" s="146">
        <v>100</v>
      </c>
      <c r="E33" s="146">
        <v>100</v>
      </c>
      <c r="F33" s="146">
        <v>0</v>
      </c>
      <c r="G33" s="147">
        <f t="shared" si="0"/>
        <v>-100</v>
      </c>
      <c r="H33" s="146">
        <f t="shared" si="1"/>
        <v>0</v>
      </c>
      <c r="I33" s="146">
        <f t="shared" si="2"/>
        <v>0</v>
      </c>
    </row>
    <row r="34" spans="1:10" s="6" customFormat="1" ht="24.75" hidden="1" customHeight="1" x14ac:dyDescent="0.25">
      <c r="A34" s="4"/>
      <c r="B34" s="88">
        <v>18041800</v>
      </c>
      <c r="C34" s="141" t="s">
        <v>26</v>
      </c>
      <c r="D34" s="146">
        <v>5000</v>
      </c>
      <c r="E34" s="146">
        <v>5000</v>
      </c>
      <c r="F34" s="146">
        <v>0</v>
      </c>
      <c r="G34" s="147">
        <f t="shared" si="0"/>
        <v>-5000</v>
      </c>
      <c r="H34" s="146">
        <f t="shared" si="1"/>
        <v>0</v>
      </c>
      <c r="I34" s="146">
        <f t="shared" si="2"/>
        <v>0</v>
      </c>
    </row>
    <row r="35" spans="1:10" s="6" customFormat="1" ht="17.25" customHeight="1" x14ac:dyDescent="0.25">
      <c r="A35" s="4"/>
      <c r="B35" s="142">
        <v>18050000</v>
      </c>
      <c r="C35" s="143" t="s">
        <v>27</v>
      </c>
      <c r="D35" s="147">
        <v>24999158</v>
      </c>
      <c r="E35" s="147">
        <v>24999158</v>
      </c>
      <c r="F35" s="147">
        <v>21840338.899999999</v>
      </c>
      <c r="G35" s="147">
        <f t="shared" si="0"/>
        <v>-3158819.1000000015</v>
      </c>
      <c r="H35" s="146">
        <f t="shared" si="1"/>
        <v>87.364298029557631</v>
      </c>
      <c r="I35" s="146">
        <f t="shared" si="2"/>
        <v>87.364298029557631</v>
      </c>
    </row>
    <row r="36" spans="1:10" s="6" customFormat="1" ht="15.75" x14ac:dyDescent="0.25">
      <c r="A36" s="4"/>
      <c r="B36" s="88">
        <v>18050300</v>
      </c>
      <c r="C36" s="141" t="s">
        <v>28</v>
      </c>
      <c r="D36" s="39">
        <v>2008390</v>
      </c>
      <c r="E36" s="39">
        <v>2008390</v>
      </c>
      <c r="F36" s="39">
        <v>1147380.01</v>
      </c>
      <c r="G36" s="39">
        <f t="shared" si="0"/>
        <v>-861009.99</v>
      </c>
      <c r="H36" s="90">
        <f t="shared" si="1"/>
        <v>57.129342906507205</v>
      </c>
      <c r="I36" s="90">
        <f t="shared" si="2"/>
        <v>57.129342906507205</v>
      </c>
    </row>
    <row r="37" spans="1:10" s="6" customFormat="1" ht="15.75" x14ac:dyDescent="0.25">
      <c r="A37" s="4"/>
      <c r="B37" s="88">
        <v>18050400</v>
      </c>
      <c r="C37" s="141" t="s">
        <v>29</v>
      </c>
      <c r="D37" s="39">
        <v>13513860</v>
      </c>
      <c r="E37" s="39">
        <v>13513860</v>
      </c>
      <c r="F37" s="39">
        <v>12343803.6</v>
      </c>
      <c r="G37" s="39">
        <f t="shared" si="0"/>
        <v>-1170056.4000000004</v>
      </c>
      <c r="H37" s="90">
        <f t="shared" si="1"/>
        <v>91.341804636129126</v>
      </c>
      <c r="I37" s="90">
        <f t="shared" si="2"/>
        <v>91.341804636129126</v>
      </c>
    </row>
    <row r="38" spans="1:10" s="6" customFormat="1" ht="45.75" x14ac:dyDescent="0.25">
      <c r="A38" s="4"/>
      <c r="B38" s="88">
        <v>18050500</v>
      </c>
      <c r="C38" s="141" t="s">
        <v>30</v>
      </c>
      <c r="D38" s="39">
        <v>9476908</v>
      </c>
      <c r="E38" s="39">
        <v>9476908</v>
      </c>
      <c r="F38" s="39">
        <v>8349155.29</v>
      </c>
      <c r="G38" s="39">
        <f t="shared" si="0"/>
        <v>-1127752.71</v>
      </c>
      <c r="H38" s="90">
        <f t="shared" si="1"/>
        <v>88.099993056807136</v>
      </c>
      <c r="I38" s="90">
        <f t="shared" si="2"/>
        <v>88.099993056807136</v>
      </c>
    </row>
    <row r="39" spans="1:10" s="6" customFormat="1" ht="47.25" hidden="1" x14ac:dyDescent="0.25">
      <c r="A39" s="4"/>
      <c r="B39" s="4">
        <v>19010100</v>
      </c>
      <c r="C39" s="148" t="s">
        <v>31</v>
      </c>
      <c r="D39" s="149">
        <v>0</v>
      </c>
      <c r="E39" s="149">
        <v>0</v>
      </c>
      <c r="F39" s="149">
        <v>1396.7</v>
      </c>
      <c r="G39" s="149">
        <f t="shared" si="0"/>
        <v>1396.7</v>
      </c>
      <c r="H39" s="149">
        <f t="shared" si="1"/>
        <v>0</v>
      </c>
      <c r="I39" s="149">
        <f t="shared" si="2"/>
        <v>0</v>
      </c>
    </row>
    <row r="40" spans="1:10" s="6" customFormat="1" ht="31.5" hidden="1" x14ac:dyDescent="0.25">
      <c r="A40" s="4"/>
      <c r="B40" s="4">
        <v>19010200</v>
      </c>
      <c r="C40" s="148" t="s">
        <v>32</v>
      </c>
      <c r="D40" s="149">
        <v>0</v>
      </c>
      <c r="E40" s="149">
        <v>0</v>
      </c>
      <c r="F40" s="149">
        <v>7.55</v>
      </c>
      <c r="G40" s="149">
        <f t="shared" si="0"/>
        <v>7.55</v>
      </c>
      <c r="H40" s="149">
        <f t="shared" si="1"/>
        <v>0</v>
      </c>
      <c r="I40" s="149">
        <f t="shared" si="2"/>
        <v>0</v>
      </c>
    </row>
    <row r="41" spans="1:10" s="6" customFormat="1" ht="63" hidden="1" x14ac:dyDescent="0.25">
      <c r="A41" s="4"/>
      <c r="B41" s="4">
        <v>19010300</v>
      </c>
      <c r="C41" s="148" t="s">
        <v>33</v>
      </c>
      <c r="D41" s="149">
        <v>0</v>
      </c>
      <c r="E41" s="149">
        <v>0</v>
      </c>
      <c r="F41" s="149">
        <v>607.85</v>
      </c>
      <c r="G41" s="149">
        <f t="shared" si="0"/>
        <v>607.85</v>
      </c>
      <c r="H41" s="149">
        <f t="shared" si="1"/>
        <v>0</v>
      </c>
      <c r="I41" s="149">
        <f t="shared" si="2"/>
        <v>0</v>
      </c>
    </row>
    <row r="42" spans="1:10" s="6" customFormat="1" ht="15.75" x14ac:dyDescent="0.25">
      <c r="A42" s="4"/>
      <c r="B42" s="150">
        <v>20000000</v>
      </c>
      <c r="C42" s="151" t="s">
        <v>34</v>
      </c>
      <c r="D42" s="149">
        <v>1136150</v>
      </c>
      <c r="E42" s="149">
        <v>1136150</v>
      </c>
      <c r="F42" s="149">
        <v>1480120.98</v>
      </c>
      <c r="G42" s="149">
        <f t="shared" si="0"/>
        <v>343970.98</v>
      </c>
      <c r="H42" s="149">
        <f t="shared" si="1"/>
        <v>130.2751379659376</v>
      </c>
      <c r="I42" s="149">
        <f t="shared" si="2"/>
        <v>130.2751379659376</v>
      </c>
    </row>
    <row r="43" spans="1:10" s="6" customFormat="1" ht="30.75" customHeight="1" x14ac:dyDescent="0.25">
      <c r="A43" s="4"/>
      <c r="B43" s="7">
        <v>21000000</v>
      </c>
      <c r="C43" s="8" t="s">
        <v>35</v>
      </c>
      <c r="D43" s="147">
        <v>85900</v>
      </c>
      <c r="E43" s="147">
        <v>85900</v>
      </c>
      <c r="F43" s="147">
        <v>58590.61</v>
      </c>
      <c r="G43" s="147">
        <f t="shared" si="0"/>
        <v>-27309.39</v>
      </c>
      <c r="H43" s="146">
        <f t="shared" si="1"/>
        <v>68.207927823050056</v>
      </c>
      <c r="I43" s="146">
        <f t="shared" si="2"/>
        <v>68.207927823050056</v>
      </c>
      <c r="J43" s="152"/>
    </row>
    <row r="44" spans="1:10" s="6" customFormat="1" ht="16.5" hidden="1" customHeight="1" x14ac:dyDescent="0.25">
      <c r="A44" s="4"/>
      <c r="B44" s="153">
        <v>21010300</v>
      </c>
      <c r="C44" s="154" t="s">
        <v>36</v>
      </c>
      <c r="D44" s="146">
        <v>15000</v>
      </c>
      <c r="E44" s="146">
        <v>3000</v>
      </c>
      <c r="F44" s="146">
        <v>0</v>
      </c>
      <c r="G44" s="147">
        <f t="shared" si="0"/>
        <v>-3000</v>
      </c>
      <c r="H44" s="146">
        <f t="shared" si="1"/>
        <v>0</v>
      </c>
      <c r="I44" s="146">
        <f t="shared" si="2"/>
        <v>0</v>
      </c>
      <c r="J44" s="152"/>
    </row>
    <row r="45" spans="1:10" s="158" customFormat="1" ht="20.25" customHeight="1" x14ac:dyDescent="0.2">
      <c r="A45" s="155"/>
      <c r="B45" s="156">
        <v>21080000</v>
      </c>
      <c r="C45" s="157" t="s">
        <v>37</v>
      </c>
      <c r="D45" s="147">
        <v>85900</v>
      </c>
      <c r="E45" s="147">
        <v>85900</v>
      </c>
      <c r="F45" s="147">
        <v>58590.61</v>
      </c>
      <c r="G45" s="147">
        <f t="shared" si="0"/>
        <v>-27309.39</v>
      </c>
      <c r="H45" s="146">
        <f t="shared" si="1"/>
        <v>68.207927823050056</v>
      </c>
      <c r="I45" s="146">
        <f t="shared" si="2"/>
        <v>68.207927823050056</v>
      </c>
      <c r="J45" s="152"/>
    </row>
    <row r="46" spans="1:10" s="158" customFormat="1" ht="15" customHeight="1" x14ac:dyDescent="0.2">
      <c r="A46" s="155"/>
      <c r="B46" s="88">
        <v>21081100</v>
      </c>
      <c r="C46" s="141" t="s">
        <v>38</v>
      </c>
      <c r="D46" s="159">
        <v>68900</v>
      </c>
      <c r="E46" s="159">
        <v>68900</v>
      </c>
      <c r="F46" s="159">
        <v>31590.61</v>
      </c>
      <c r="G46" s="159">
        <f t="shared" si="0"/>
        <v>-37309.39</v>
      </c>
      <c r="H46" s="160">
        <f t="shared" si="1"/>
        <v>45.849941944847608</v>
      </c>
      <c r="I46" s="160">
        <f t="shared" si="2"/>
        <v>45.849941944847608</v>
      </c>
      <c r="J46" s="152"/>
    </row>
    <row r="47" spans="1:10" s="158" customFormat="1" ht="33" customHeight="1" x14ac:dyDescent="0.2">
      <c r="A47" s="155"/>
      <c r="B47" s="88">
        <v>21081500</v>
      </c>
      <c r="C47" s="141" t="s">
        <v>145</v>
      </c>
      <c r="D47" s="159">
        <v>17000</v>
      </c>
      <c r="E47" s="159">
        <v>17000</v>
      </c>
      <c r="F47" s="159">
        <v>27000</v>
      </c>
      <c r="G47" s="159">
        <f t="shared" si="0"/>
        <v>10000</v>
      </c>
      <c r="H47" s="160"/>
      <c r="I47" s="160"/>
      <c r="J47" s="152"/>
    </row>
    <row r="48" spans="1:10" s="6" customFormat="1" ht="48.75" customHeight="1" x14ac:dyDescent="0.25">
      <c r="A48" s="4"/>
      <c r="B48" s="7">
        <v>22000000</v>
      </c>
      <c r="C48" s="8" t="s">
        <v>39</v>
      </c>
      <c r="D48" s="161">
        <v>1037410</v>
      </c>
      <c r="E48" s="161">
        <v>1037410</v>
      </c>
      <c r="F48" s="161">
        <v>1289428.4400000002</v>
      </c>
      <c r="G48" s="161">
        <f t="shared" si="0"/>
        <v>252018.44000000018</v>
      </c>
      <c r="H48" s="15">
        <f t="shared" si="1"/>
        <v>124.29304132406669</v>
      </c>
      <c r="I48" s="15">
        <f t="shared" si="2"/>
        <v>124.29304132406669</v>
      </c>
    </row>
    <row r="49" spans="1:23" s="6" customFormat="1" ht="15.75" x14ac:dyDescent="0.25">
      <c r="A49" s="4"/>
      <c r="B49" s="162">
        <v>22010000</v>
      </c>
      <c r="C49" s="163" t="s">
        <v>40</v>
      </c>
      <c r="D49" s="164">
        <v>654720</v>
      </c>
      <c r="E49" s="164">
        <v>654720</v>
      </c>
      <c r="F49" s="164">
        <v>935818.97000000009</v>
      </c>
      <c r="G49" s="164">
        <f t="shared" si="0"/>
        <v>281098.97000000009</v>
      </c>
      <c r="H49" s="165">
        <f t="shared" si="1"/>
        <v>142.93422684506356</v>
      </c>
      <c r="I49" s="165">
        <f t="shared" si="2"/>
        <v>142.93422684506356</v>
      </c>
    </row>
    <row r="50" spans="1:23" s="6" customFormat="1" ht="15.75" hidden="1" x14ac:dyDescent="0.25">
      <c r="A50" s="4"/>
      <c r="B50" s="162">
        <v>22012500</v>
      </c>
      <c r="C50" s="163" t="s">
        <v>41</v>
      </c>
      <c r="D50" s="165">
        <v>0</v>
      </c>
      <c r="E50" s="165">
        <v>0</v>
      </c>
      <c r="F50" s="165">
        <v>65929.919999999998</v>
      </c>
      <c r="G50" s="164">
        <f t="shared" si="0"/>
        <v>65929.919999999998</v>
      </c>
      <c r="H50" s="165">
        <f t="shared" si="1"/>
        <v>0</v>
      </c>
      <c r="I50" s="165">
        <f t="shared" si="2"/>
        <v>0</v>
      </c>
    </row>
    <row r="51" spans="1:23" s="158" customFormat="1" ht="13.5" x14ac:dyDescent="0.25">
      <c r="A51" s="155"/>
      <c r="B51" s="162">
        <v>22090000</v>
      </c>
      <c r="C51" s="163" t="s">
        <v>42</v>
      </c>
      <c r="D51" s="164">
        <v>375300</v>
      </c>
      <c r="E51" s="164">
        <v>375300</v>
      </c>
      <c r="F51" s="164">
        <v>326788.00999999995</v>
      </c>
      <c r="G51" s="164">
        <f t="shared" si="0"/>
        <v>-48511.990000000049</v>
      </c>
      <c r="H51" s="165">
        <f t="shared" si="1"/>
        <v>87.073810285105239</v>
      </c>
      <c r="I51" s="165">
        <f t="shared" si="2"/>
        <v>87.073810285105239</v>
      </c>
    </row>
    <row r="52" spans="1:23" s="6" customFormat="1" ht="63" hidden="1" x14ac:dyDescent="0.25">
      <c r="A52" s="4"/>
      <c r="B52" s="4">
        <v>22090100</v>
      </c>
      <c r="C52" s="148" t="s">
        <v>43</v>
      </c>
      <c r="D52" s="149">
        <v>113000</v>
      </c>
      <c r="E52" s="149">
        <v>18200</v>
      </c>
      <c r="F52" s="149">
        <v>23721.58</v>
      </c>
      <c r="G52" s="39">
        <f t="shared" si="0"/>
        <v>5521.5800000000017</v>
      </c>
      <c r="H52" s="149">
        <f t="shared" si="1"/>
        <v>130.33835164835165</v>
      </c>
      <c r="I52" s="149">
        <f t="shared" si="2"/>
        <v>20.992548672566375</v>
      </c>
    </row>
    <row r="53" spans="1:23" s="6" customFormat="1" ht="47.25" hidden="1" x14ac:dyDescent="0.25">
      <c r="A53" s="4"/>
      <c r="B53" s="4">
        <v>22090400</v>
      </c>
      <c r="C53" s="148" t="s">
        <v>44</v>
      </c>
      <c r="D53" s="149">
        <v>12000</v>
      </c>
      <c r="E53" s="149">
        <v>2000</v>
      </c>
      <c r="F53" s="149">
        <v>17017</v>
      </c>
      <c r="G53" s="39">
        <f t="shared" si="0"/>
        <v>15017</v>
      </c>
      <c r="H53" s="149">
        <f t="shared" si="1"/>
        <v>850.85</v>
      </c>
      <c r="I53" s="149">
        <f t="shared" si="2"/>
        <v>141.80833333333334</v>
      </c>
    </row>
    <row r="54" spans="1:23" s="168" customFormat="1" ht="20.45" customHeight="1" x14ac:dyDescent="0.25">
      <c r="A54" s="166"/>
      <c r="B54" s="167">
        <v>24000000</v>
      </c>
      <c r="C54" s="140" t="s">
        <v>45</v>
      </c>
      <c r="D54" s="161">
        <v>12840</v>
      </c>
      <c r="E54" s="161">
        <v>12840</v>
      </c>
      <c r="F54" s="161">
        <v>132101.93</v>
      </c>
      <c r="G54" s="161">
        <f t="shared" si="0"/>
        <v>119261.93</v>
      </c>
      <c r="H54" s="15">
        <f t="shared" si="1"/>
        <v>1028.8312305295949</v>
      </c>
      <c r="I54" s="15">
        <f t="shared" si="2"/>
        <v>1028.8312305295949</v>
      </c>
    </row>
    <row r="55" spans="1:23" s="6" customFormat="1" ht="15.75" hidden="1" x14ac:dyDescent="0.25">
      <c r="A55" s="4"/>
      <c r="B55" s="4">
        <v>24060000</v>
      </c>
      <c r="C55" s="148" t="s">
        <v>37</v>
      </c>
      <c r="D55" s="149">
        <v>30000</v>
      </c>
      <c r="E55" s="149">
        <v>7000</v>
      </c>
      <c r="F55" s="149">
        <v>29834.48</v>
      </c>
      <c r="G55" s="149">
        <f t="shared" si="0"/>
        <v>22834.48</v>
      </c>
      <c r="H55" s="149">
        <f t="shared" si="1"/>
        <v>426.20685714285713</v>
      </c>
      <c r="I55" s="149">
        <f t="shared" si="2"/>
        <v>99.448266666666669</v>
      </c>
    </row>
    <row r="56" spans="1:23" s="6" customFormat="1" ht="15.75" hidden="1" x14ac:dyDescent="0.25">
      <c r="A56" s="4"/>
      <c r="B56" s="4">
        <v>24060300</v>
      </c>
      <c r="C56" s="148" t="s">
        <v>37</v>
      </c>
      <c r="D56" s="149">
        <v>30000</v>
      </c>
      <c r="E56" s="149">
        <v>7000</v>
      </c>
      <c r="F56" s="149">
        <v>29834.48</v>
      </c>
      <c r="G56" s="149">
        <f t="shared" si="0"/>
        <v>22834.48</v>
      </c>
      <c r="H56" s="149">
        <f t="shared" si="1"/>
        <v>426.20685714285713</v>
      </c>
      <c r="I56" s="149">
        <f t="shared" si="2"/>
        <v>99.448266666666669</v>
      </c>
    </row>
    <row r="57" spans="1:23" s="6" customFormat="1" ht="15.75" x14ac:dyDescent="0.25">
      <c r="A57" s="4"/>
      <c r="B57" s="150">
        <v>30000000</v>
      </c>
      <c r="C57" s="151" t="s">
        <v>46</v>
      </c>
      <c r="D57" s="161">
        <v>5800</v>
      </c>
      <c r="E57" s="161">
        <v>5800</v>
      </c>
      <c r="F57" s="161">
        <v>8790.34</v>
      </c>
      <c r="G57" s="161">
        <f t="shared" si="0"/>
        <v>2990.34</v>
      </c>
      <c r="H57" s="15">
        <f t="shared" si="1"/>
        <v>151.55758620689653</v>
      </c>
      <c r="I57" s="15">
        <f t="shared" si="2"/>
        <v>151.55758620689653</v>
      </c>
    </row>
    <row r="58" spans="1:23" s="91" customFormat="1" ht="94.5" hidden="1" x14ac:dyDescent="0.25">
      <c r="A58" s="139"/>
      <c r="B58" s="139">
        <v>31010000</v>
      </c>
      <c r="C58" s="99" t="s">
        <v>48</v>
      </c>
      <c r="D58" s="100">
        <v>10000</v>
      </c>
      <c r="E58" s="100">
        <v>2100</v>
      </c>
      <c r="F58" s="100">
        <v>5425.11</v>
      </c>
      <c r="G58" s="94">
        <f t="shared" si="0"/>
        <v>3325.1099999999997</v>
      </c>
      <c r="H58" s="94">
        <f t="shared" si="1"/>
        <v>258.33857142857141</v>
      </c>
      <c r="I58" s="94">
        <f t="shared" si="2"/>
        <v>54.251099999999994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96" customFormat="1" ht="16.5" hidden="1" customHeight="1" x14ac:dyDescent="0.25">
      <c r="A59" s="95"/>
      <c r="B59" s="139">
        <v>40000000</v>
      </c>
      <c r="C59" s="99" t="s">
        <v>71</v>
      </c>
      <c r="D59" s="38">
        <v>0</v>
      </c>
      <c r="E59" s="38">
        <v>0</v>
      </c>
      <c r="F59" s="38">
        <v>0</v>
      </c>
      <c r="G59" s="38">
        <f t="shared" si="0"/>
        <v>0</v>
      </c>
      <c r="H59" s="101">
        <f t="shared" si="1"/>
        <v>0</v>
      </c>
      <c r="I59" s="101">
        <f t="shared" si="2"/>
        <v>0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s="91" customFormat="1" ht="16.5" hidden="1" customHeight="1" x14ac:dyDescent="0.25">
      <c r="A60" s="214" t="s">
        <v>49</v>
      </c>
      <c r="B60" s="215"/>
      <c r="C60" s="215"/>
      <c r="D60" s="97">
        <f>D61-D59</f>
        <v>99771488</v>
      </c>
      <c r="E60" s="97">
        <f>E61-E59</f>
        <v>99771488</v>
      </c>
      <c r="F60" s="97">
        <f>F61-F59</f>
        <v>94036973.270000011</v>
      </c>
      <c r="G60" s="97">
        <f t="shared" si="0"/>
        <v>-5734514.7299999893</v>
      </c>
      <c r="H60" s="97">
        <f t="shared" si="1"/>
        <v>94.252351202780503</v>
      </c>
      <c r="I60" s="94">
        <f t="shared" si="2"/>
        <v>94.252351202780503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185" customFormat="1" ht="16.5" customHeight="1" x14ac:dyDescent="0.3">
      <c r="A61" s="216" t="s">
        <v>112</v>
      </c>
      <c r="B61" s="216"/>
      <c r="C61" s="216"/>
      <c r="D61" s="183">
        <f>D57+D42+D7</f>
        <v>99771488</v>
      </c>
      <c r="E61" s="183">
        <f>E57+E42+E7+E59</f>
        <v>99771488</v>
      </c>
      <c r="F61" s="183">
        <f>F57+F42+F7+F59</f>
        <v>94036973.270000011</v>
      </c>
      <c r="G61" s="183">
        <f t="shared" si="0"/>
        <v>-5734514.7299999893</v>
      </c>
      <c r="H61" s="184">
        <f t="shared" si="1"/>
        <v>94.252351202780503</v>
      </c>
      <c r="I61" s="183">
        <f t="shared" si="2"/>
        <v>94.252351202780503</v>
      </c>
      <c r="J61" s="6"/>
      <c r="K61" s="6"/>
      <c r="L61" s="195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91" customFormat="1" ht="16.5" customHeight="1" x14ac:dyDescent="0.25">
      <c r="A62" s="102"/>
      <c r="B62" s="138">
        <v>40000000</v>
      </c>
      <c r="C62" s="138" t="s">
        <v>113</v>
      </c>
      <c r="D62" s="97">
        <v>78128027</v>
      </c>
      <c r="E62" s="97">
        <v>78128027</v>
      </c>
      <c r="F62" s="97">
        <v>77484592.010000005</v>
      </c>
      <c r="G62" s="97">
        <f t="shared" si="0"/>
        <v>-643434.98999999464</v>
      </c>
      <c r="H62" s="97">
        <f t="shared" si="1"/>
        <v>99.176435122315326</v>
      </c>
      <c r="I62" s="97">
        <f t="shared" si="2"/>
        <v>99.176435122315326</v>
      </c>
      <c r="J62" s="6"/>
      <c r="K62" s="6"/>
      <c r="L62" s="195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185" customFormat="1" ht="16.5" customHeight="1" x14ac:dyDescent="0.25">
      <c r="A63" s="186"/>
      <c r="B63" s="187" t="s">
        <v>114</v>
      </c>
      <c r="C63" s="188"/>
      <c r="D63" s="183">
        <f>SUM(D61:D62)</f>
        <v>177899515</v>
      </c>
      <c r="E63" s="183">
        <f>SUM(E61:E62)</f>
        <v>177899515</v>
      </c>
      <c r="F63" s="183">
        <f>SUM(F61:F62)</f>
        <v>171521565.28000003</v>
      </c>
      <c r="G63" s="183">
        <f t="shared" si="0"/>
        <v>-6377949.719999969</v>
      </c>
      <c r="H63" s="183">
        <f t="shared" si="1"/>
        <v>96.414858286713169</v>
      </c>
      <c r="I63" s="183">
        <f t="shared" si="2"/>
        <v>96.414858286713169</v>
      </c>
      <c r="J63" s="6"/>
      <c r="K63" s="6"/>
      <c r="L63" s="19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91" customFormat="1" ht="15.75" x14ac:dyDescent="0.25">
      <c r="B64" s="217" t="s">
        <v>51</v>
      </c>
      <c r="C64" s="218"/>
      <c r="D64" s="218"/>
      <c r="E64" s="218"/>
      <c r="F64" s="218"/>
      <c r="G64" s="219"/>
      <c r="I64" s="13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91" customFormat="1" ht="15.75" x14ac:dyDescent="0.25">
      <c r="B65" s="92">
        <v>10000000</v>
      </c>
      <c r="C65" s="93" t="s">
        <v>2</v>
      </c>
      <c r="D65" s="98">
        <v>78590</v>
      </c>
      <c r="E65" s="98">
        <v>78590</v>
      </c>
      <c r="F65" s="98">
        <v>68153.42</v>
      </c>
      <c r="G65" s="98">
        <f>F65-E65</f>
        <v>-10436.580000000002</v>
      </c>
      <c r="H65" s="98">
        <f>IF(E65=0,0,F65/E65*100)</f>
        <v>86.72021885736099</v>
      </c>
      <c r="I65" s="105">
        <f>IF(D65=0,0,F65/D65*100)</f>
        <v>86.72021885736099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91" customFormat="1" ht="15.75" x14ac:dyDescent="0.25">
      <c r="B66" s="107">
        <v>19010000</v>
      </c>
      <c r="C66" s="106" t="s">
        <v>65</v>
      </c>
      <c r="D66" s="105">
        <v>78590</v>
      </c>
      <c r="E66" s="105">
        <v>78590</v>
      </c>
      <c r="F66" s="105">
        <v>68153.42</v>
      </c>
      <c r="G66" s="105">
        <f>F66-E66</f>
        <v>-10436.580000000002</v>
      </c>
      <c r="H66" s="105">
        <f>IF(E66=0,0,F66/E66*100)</f>
        <v>86.72021885736099</v>
      </c>
      <c r="I66" s="105">
        <f>IF(D66=0,0,F66/D66*100)</f>
        <v>86.72021885736099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47.25" hidden="1" x14ac:dyDescent="0.25">
      <c r="A67" s="83"/>
      <c r="B67" s="80">
        <v>18040000</v>
      </c>
      <c r="C67" s="82" t="s">
        <v>22</v>
      </c>
      <c r="D67" s="84">
        <v>0</v>
      </c>
      <c r="E67" s="84">
        <v>0</v>
      </c>
      <c r="F67" s="84">
        <v>0</v>
      </c>
      <c r="G67" s="84">
        <v>-126.29</v>
      </c>
      <c r="H67" s="84">
        <v>-126.29</v>
      </c>
      <c r="I67" s="84"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1" customFormat="1" ht="94.5" hidden="1" x14ac:dyDescent="0.25">
      <c r="A68" s="83"/>
      <c r="B68" s="80">
        <v>18041500</v>
      </c>
      <c r="C68" s="82" t="s">
        <v>52</v>
      </c>
      <c r="D68" s="84">
        <v>0</v>
      </c>
      <c r="E68" s="84">
        <v>0</v>
      </c>
      <c r="F68" s="84">
        <v>0</v>
      </c>
      <c r="G68" s="84">
        <v>-126.29</v>
      </c>
      <c r="H68" s="84">
        <v>-126.29</v>
      </c>
      <c r="I68" s="84"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91" customFormat="1" ht="15.75" x14ac:dyDescent="0.25">
      <c r="B69" s="92">
        <v>20000000</v>
      </c>
      <c r="C69" s="93" t="s">
        <v>34</v>
      </c>
      <c r="D69" s="170">
        <v>4765127.8</v>
      </c>
      <c r="E69" s="170">
        <v>4765127.8</v>
      </c>
      <c r="F69" s="170">
        <v>4293154.51</v>
      </c>
      <c r="G69" s="98">
        <f t="shared" ref="G69:G88" si="3">F69-E69</f>
        <v>-471973.29000000004</v>
      </c>
      <c r="H69" s="98">
        <f t="shared" ref="H69:H88" si="4">IF(E69=0,0,F69/E69*100)</f>
        <v>90.095264811155744</v>
      </c>
      <c r="I69" s="98">
        <f t="shared" ref="I69:I88" si="5">IF(D69=0,0,F69/D69*100)</f>
        <v>90.095264811155744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31.5" hidden="1" x14ac:dyDescent="0.25">
      <c r="A70" s="83"/>
      <c r="B70" s="80">
        <v>24170000</v>
      </c>
      <c r="C70" s="82" t="s">
        <v>66</v>
      </c>
      <c r="D70" s="81">
        <v>0</v>
      </c>
      <c r="E70" s="81">
        <v>0</v>
      </c>
      <c r="F70" s="81">
        <v>0</v>
      </c>
      <c r="G70" s="98">
        <f t="shared" si="3"/>
        <v>0</v>
      </c>
      <c r="H70" s="103">
        <f t="shared" si="4"/>
        <v>0</v>
      </c>
      <c r="I70" s="103">
        <f t="shared" si="5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1" customFormat="1" ht="15.75" hidden="1" x14ac:dyDescent="0.25">
      <c r="A71" s="83"/>
      <c r="B71" s="80">
        <v>24060000</v>
      </c>
      <c r="C71" s="82" t="s">
        <v>37</v>
      </c>
      <c r="D71" s="40">
        <v>3000</v>
      </c>
      <c r="E71" s="40">
        <v>3000</v>
      </c>
      <c r="F71" s="40">
        <v>1000</v>
      </c>
      <c r="G71" s="98">
        <f t="shared" si="3"/>
        <v>-2000</v>
      </c>
      <c r="H71" s="103">
        <f t="shared" si="4"/>
        <v>33.333333333333329</v>
      </c>
      <c r="I71" s="103">
        <f t="shared" si="5"/>
        <v>33.333333333333329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1" customFormat="1" ht="63" hidden="1" x14ac:dyDescent="0.25">
      <c r="A72" s="83"/>
      <c r="B72" s="80">
        <v>24062100</v>
      </c>
      <c r="C72" s="82" t="s">
        <v>53</v>
      </c>
      <c r="D72" s="40">
        <v>3000</v>
      </c>
      <c r="E72" s="40">
        <v>3000</v>
      </c>
      <c r="F72" s="40">
        <v>1000</v>
      </c>
      <c r="G72" s="98">
        <f t="shared" si="3"/>
        <v>-2000</v>
      </c>
      <c r="H72" s="103">
        <f t="shared" si="4"/>
        <v>33.333333333333329</v>
      </c>
      <c r="I72" s="103">
        <f t="shared" si="5"/>
        <v>33.333333333333329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1" customFormat="1" ht="51" x14ac:dyDescent="0.25">
      <c r="A73" s="83"/>
      <c r="B73" s="108">
        <v>24062100</v>
      </c>
      <c r="C73" s="109" t="s">
        <v>53</v>
      </c>
      <c r="D73" s="104">
        <v>4800</v>
      </c>
      <c r="E73" s="104">
        <v>4800</v>
      </c>
      <c r="F73" s="104">
        <v>1144</v>
      </c>
      <c r="G73" s="169">
        <f t="shared" si="3"/>
        <v>-3656</v>
      </c>
      <c r="H73" s="104">
        <f t="shared" si="4"/>
        <v>23.833333333333336</v>
      </c>
      <c r="I73" s="104">
        <f t="shared" si="5"/>
        <v>23.833333333333336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1" customFormat="1" ht="25.5" x14ac:dyDescent="0.25">
      <c r="A74" s="83"/>
      <c r="B74" s="108">
        <v>24170000</v>
      </c>
      <c r="C74" s="109" t="s">
        <v>66</v>
      </c>
      <c r="D74" s="104">
        <v>300000</v>
      </c>
      <c r="E74" s="104">
        <v>300000</v>
      </c>
      <c r="F74" s="104">
        <v>12309.18</v>
      </c>
      <c r="G74" s="169">
        <f t="shared" si="3"/>
        <v>-287690.82</v>
      </c>
      <c r="H74" s="104">
        <f t="shared" si="4"/>
        <v>4.1030600000000002</v>
      </c>
      <c r="I74" s="104">
        <f t="shared" si="5"/>
        <v>4.1030600000000002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91" customFormat="1" ht="36.75" customHeight="1" x14ac:dyDescent="0.25">
      <c r="B75" s="108">
        <v>25000000</v>
      </c>
      <c r="C75" s="109" t="s">
        <v>54</v>
      </c>
      <c r="D75" s="110">
        <v>4460327.8</v>
      </c>
      <c r="E75" s="110">
        <v>4460327.8</v>
      </c>
      <c r="F75" s="110">
        <v>4279701.33</v>
      </c>
      <c r="G75" s="105">
        <f t="shared" si="3"/>
        <v>-180626.46999999974</v>
      </c>
      <c r="H75" s="105">
        <f t="shared" si="4"/>
        <v>95.950376786208409</v>
      </c>
      <c r="I75" s="105">
        <f t="shared" si="5"/>
        <v>95.950376786208409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1" customFormat="1" ht="47.25" hidden="1" x14ac:dyDescent="0.25">
      <c r="A76" s="83"/>
      <c r="B76" s="80">
        <v>25010000</v>
      </c>
      <c r="C76" s="82" t="s">
        <v>55</v>
      </c>
      <c r="D76" s="40">
        <v>25400</v>
      </c>
      <c r="E76" s="40">
        <v>25400</v>
      </c>
      <c r="F76" s="40">
        <v>6350</v>
      </c>
      <c r="G76" s="40">
        <f t="shared" si="3"/>
        <v>-19050</v>
      </c>
      <c r="H76" s="85">
        <f t="shared" si="4"/>
        <v>25</v>
      </c>
      <c r="I76" s="85">
        <f t="shared" si="5"/>
        <v>25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1" customFormat="1" ht="15.75" hidden="1" x14ac:dyDescent="0.25">
      <c r="A77" s="83"/>
      <c r="B77" s="80">
        <v>25010300</v>
      </c>
      <c r="C77" s="82" t="s">
        <v>56</v>
      </c>
      <c r="D77" s="40">
        <v>25400</v>
      </c>
      <c r="E77" s="40">
        <v>25400</v>
      </c>
      <c r="F77" s="40">
        <v>6350</v>
      </c>
      <c r="G77" s="40">
        <f t="shared" si="3"/>
        <v>-19050</v>
      </c>
      <c r="H77" s="85">
        <f t="shared" si="4"/>
        <v>25</v>
      </c>
      <c r="I77" s="85">
        <f t="shared" si="5"/>
        <v>25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91" customFormat="1" ht="16.350000000000001" customHeight="1" x14ac:dyDescent="0.25">
      <c r="B78" s="92">
        <v>30000000</v>
      </c>
      <c r="C78" s="93" t="s">
        <v>46</v>
      </c>
      <c r="D78" s="115">
        <v>1000000</v>
      </c>
      <c r="E78" s="115">
        <v>1000000</v>
      </c>
      <c r="F78" s="115">
        <v>164908.98000000001</v>
      </c>
      <c r="G78" s="115">
        <f t="shared" si="3"/>
        <v>-835091.02</v>
      </c>
      <c r="H78" s="116">
        <f t="shared" si="4"/>
        <v>16.490898000000001</v>
      </c>
      <c r="I78" s="116">
        <f t="shared" si="5"/>
        <v>16.490898000000001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1" customFormat="1" ht="17.850000000000001" hidden="1" customHeight="1" x14ac:dyDescent="0.25">
      <c r="A79" s="83"/>
      <c r="B79" s="86">
        <v>31000000</v>
      </c>
      <c r="C79" s="87" t="s">
        <v>47</v>
      </c>
      <c r="D79" s="40">
        <v>100</v>
      </c>
      <c r="E79" s="40">
        <v>100</v>
      </c>
      <c r="F79" s="40">
        <v>100</v>
      </c>
      <c r="G79" s="40">
        <f t="shared" si="3"/>
        <v>0</v>
      </c>
      <c r="H79" s="85">
        <f t="shared" si="4"/>
        <v>100</v>
      </c>
      <c r="I79" s="85">
        <f t="shared" si="5"/>
        <v>100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1" customFormat="1" ht="17.649999999999999" hidden="1" customHeight="1" x14ac:dyDescent="0.25">
      <c r="A80" s="83"/>
      <c r="B80" s="86">
        <v>31030000</v>
      </c>
      <c r="C80" s="87" t="s">
        <v>57</v>
      </c>
      <c r="D80" s="40">
        <v>100</v>
      </c>
      <c r="E80" s="40">
        <v>100</v>
      </c>
      <c r="F80" s="40">
        <v>100</v>
      </c>
      <c r="G80" s="40">
        <f t="shared" si="3"/>
        <v>0</v>
      </c>
      <c r="H80" s="85">
        <f t="shared" si="4"/>
        <v>100</v>
      </c>
      <c r="I80" s="85">
        <f t="shared" si="5"/>
        <v>100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1" customFormat="1" ht="17.850000000000001" hidden="1" customHeight="1" x14ac:dyDescent="0.25">
      <c r="A81" s="83"/>
      <c r="B81" s="86">
        <v>33000000</v>
      </c>
      <c r="C81" s="87" t="s">
        <v>58</v>
      </c>
      <c r="D81" s="40">
        <v>510000</v>
      </c>
      <c r="E81" s="40">
        <v>510000</v>
      </c>
      <c r="F81" s="40">
        <v>149000</v>
      </c>
      <c r="G81" s="40">
        <f t="shared" si="3"/>
        <v>-361000</v>
      </c>
      <c r="H81" s="85">
        <f t="shared" si="4"/>
        <v>29.215686274509807</v>
      </c>
      <c r="I81" s="85">
        <f t="shared" si="5"/>
        <v>29.215686274509807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91" customFormat="1" ht="57" customHeight="1" x14ac:dyDescent="0.25">
      <c r="B82" s="108">
        <v>33010400</v>
      </c>
      <c r="C82" s="106" t="s">
        <v>60</v>
      </c>
      <c r="D82" s="111">
        <v>1000000</v>
      </c>
      <c r="E82" s="111">
        <v>1000000</v>
      </c>
      <c r="F82" s="111">
        <v>164908.98000000001</v>
      </c>
      <c r="G82" s="104">
        <f t="shared" si="3"/>
        <v>-835091.02</v>
      </c>
      <c r="H82" s="112">
        <f t="shared" si="4"/>
        <v>16.490898000000001</v>
      </c>
      <c r="I82" s="112">
        <f t="shared" si="5"/>
        <v>16.490898000000001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1" customFormat="1" ht="17.100000000000001" hidden="1" customHeight="1" x14ac:dyDescent="0.25">
      <c r="A83" s="83"/>
      <c r="B83" s="86">
        <v>33010100</v>
      </c>
      <c r="C83" s="86" t="s">
        <v>59</v>
      </c>
      <c r="D83" s="40">
        <v>110000</v>
      </c>
      <c r="E83" s="40">
        <v>110000</v>
      </c>
      <c r="F83" s="40">
        <v>29000</v>
      </c>
      <c r="G83" s="40">
        <f t="shared" si="3"/>
        <v>-81000</v>
      </c>
      <c r="H83" s="85">
        <f t="shared" si="4"/>
        <v>26.36363636363636</v>
      </c>
      <c r="I83" s="85">
        <f t="shared" si="5"/>
        <v>26.36363636363636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1" customFormat="1" ht="17.100000000000001" hidden="1" customHeight="1" x14ac:dyDescent="0.25">
      <c r="A84" s="83"/>
      <c r="B84" s="86">
        <v>33010400</v>
      </c>
      <c r="C84" s="86" t="s">
        <v>60</v>
      </c>
      <c r="D84" s="40">
        <v>400000</v>
      </c>
      <c r="E84" s="40">
        <v>400000</v>
      </c>
      <c r="F84" s="40">
        <v>120000</v>
      </c>
      <c r="G84" s="40">
        <f t="shared" si="3"/>
        <v>-280000</v>
      </c>
      <c r="H84" s="85">
        <f t="shared" si="4"/>
        <v>30</v>
      </c>
      <c r="I84" s="85">
        <f t="shared" si="5"/>
        <v>30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185" customFormat="1" ht="17.100000000000001" customHeight="1" x14ac:dyDescent="0.25">
      <c r="B85" s="220" t="s">
        <v>115</v>
      </c>
      <c r="C85" s="221"/>
      <c r="D85" s="189">
        <f>D65+D69+D78</f>
        <v>5843717.7999999998</v>
      </c>
      <c r="E85" s="189">
        <f>E65+E69+E78</f>
        <v>5843717.7999999998</v>
      </c>
      <c r="F85" s="189">
        <f>F65+F69+F78</f>
        <v>4526216.91</v>
      </c>
      <c r="G85" s="189">
        <f t="shared" si="3"/>
        <v>-1317500.8899999997</v>
      </c>
      <c r="H85" s="189">
        <f t="shared" si="4"/>
        <v>77.454405994759028</v>
      </c>
      <c r="I85" s="189">
        <f t="shared" si="5"/>
        <v>77.454405994759028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91" customFormat="1" ht="17.100000000000001" customHeight="1" x14ac:dyDescent="0.25">
      <c r="B86" s="113">
        <v>40000000</v>
      </c>
      <c r="C86" s="114" t="s">
        <v>113</v>
      </c>
      <c r="D86" s="117">
        <v>0</v>
      </c>
      <c r="E86" s="117">
        <v>0</v>
      </c>
      <c r="F86" s="117">
        <v>0</v>
      </c>
      <c r="G86" s="117">
        <f t="shared" si="3"/>
        <v>0</v>
      </c>
      <c r="H86" s="117">
        <f t="shared" si="4"/>
        <v>0</v>
      </c>
      <c r="I86" s="117">
        <f t="shared" si="5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190" customFormat="1" ht="21.75" customHeight="1" x14ac:dyDescent="0.25">
      <c r="B87" s="222" t="s">
        <v>61</v>
      </c>
      <c r="C87" s="223"/>
      <c r="D87" s="191">
        <f>D85</f>
        <v>5843717.7999999998</v>
      </c>
      <c r="E87" s="191">
        <f>E85</f>
        <v>5843717.7999999998</v>
      </c>
      <c r="F87" s="191">
        <f>F85</f>
        <v>4526216.91</v>
      </c>
      <c r="G87" s="189">
        <f t="shared" si="3"/>
        <v>-1317500.8899999997</v>
      </c>
      <c r="H87" s="189">
        <f t="shared" si="4"/>
        <v>77.454405994759028</v>
      </c>
      <c r="I87" s="189">
        <f t="shared" si="5"/>
        <v>77.454405994759028</v>
      </c>
      <c r="J87" s="196"/>
      <c r="K87" s="196"/>
      <c r="L87" s="195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</row>
    <row r="88" spans="1:23" s="182" customFormat="1" ht="37.5" customHeight="1" x14ac:dyDescent="0.3">
      <c r="B88" s="204" t="s">
        <v>116</v>
      </c>
      <c r="C88" s="205"/>
      <c r="D88" s="192">
        <f>D87+D63</f>
        <v>183743232.80000001</v>
      </c>
      <c r="E88" s="192">
        <f>E87+E63</f>
        <v>183743232.80000001</v>
      </c>
      <c r="F88" s="192">
        <f>F87+F63</f>
        <v>176047782.19000003</v>
      </c>
      <c r="G88" s="193">
        <f t="shared" si="3"/>
        <v>-7695450.6099999845</v>
      </c>
      <c r="H88" s="193">
        <f t="shared" si="4"/>
        <v>95.811845425416948</v>
      </c>
      <c r="I88" s="193">
        <f t="shared" si="5"/>
        <v>95.811845425416948</v>
      </c>
      <c r="J88" s="6"/>
      <c r="K88" s="6"/>
      <c r="L88" s="19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1" customFormat="1" ht="15.75" x14ac:dyDescent="0.25">
      <c r="F89" s="6"/>
    </row>
    <row r="91" spans="1:23" x14ac:dyDescent="0.2">
      <c r="C91" s="5" t="s">
        <v>73</v>
      </c>
      <c r="D91" s="5" t="s">
        <v>74</v>
      </c>
    </row>
  </sheetData>
  <mergeCells count="14">
    <mergeCell ref="B88:C88"/>
    <mergeCell ref="A3:H3"/>
    <mergeCell ref="A5:A6"/>
    <mergeCell ref="B5:B6"/>
    <mergeCell ref="C5:C6"/>
    <mergeCell ref="D5:D6"/>
    <mergeCell ref="E5:E6"/>
    <mergeCell ref="F5:F6"/>
    <mergeCell ref="G5:I5"/>
    <mergeCell ref="A60:C60"/>
    <mergeCell ref="A61:C61"/>
    <mergeCell ref="B64:G64"/>
    <mergeCell ref="B85:C85"/>
    <mergeCell ref="B87:C87"/>
  </mergeCells>
  <pageMargins left="0.59055118110236227" right="0.59055118110236227" top="0.39370078740157483" bottom="0.39370078740157483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1"/>
  <sheetViews>
    <sheetView topLeftCell="B1" zoomScale="73" zoomScaleNormal="73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F5" sqref="F5:F6"/>
    </sheetView>
  </sheetViews>
  <sheetFormatPr defaultRowHeight="18.75" x14ac:dyDescent="0.3"/>
  <cols>
    <col min="1" max="1" width="0" style="21" hidden="1" customWidth="1"/>
    <col min="2" max="2" width="9.85546875" style="21" customWidth="1"/>
    <col min="3" max="3" width="56.28515625" style="21" customWidth="1"/>
    <col min="4" max="4" width="21" style="21" customWidth="1"/>
    <col min="5" max="6" width="18.7109375" style="21" customWidth="1"/>
    <col min="7" max="7" width="20.28515625" style="21" customWidth="1"/>
    <col min="8" max="8" width="18.7109375" style="21" customWidth="1"/>
    <col min="9" max="9" width="25" style="21" customWidth="1"/>
    <col min="10" max="12" width="9.140625" style="21"/>
    <col min="13" max="13" width="14.28515625" style="21" bestFit="1" customWidth="1"/>
    <col min="14" max="16384" width="9.140625" style="21"/>
  </cols>
  <sheetData>
    <row r="1" spans="1:9" x14ac:dyDescent="0.3">
      <c r="G1" s="22"/>
      <c r="I1" s="21" t="s">
        <v>67</v>
      </c>
    </row>
    <row r="2" spans="1:9" x14ac:dyDescent="0.3">
      <c r="A2" s="23"/>
      <c r="B2" s="23"/>
      <c r="C2" s="45"/>
      <c r="D2" s="45"/>
      <c r="E2" s="45"/>
      <c r="F2" s="23" t="s">
        <v>194</v>
      </c>
      <c r="G2" s="46"/>
      <c r="H2" s="45"/>
      <c r="I2" s="47"/>
    </row>
    <row r="3" spans="1:9" ht="20.25" x14ac:dyDescent="0.3">
      <c r="A3" s="35" t="s">
        <v>68</v>
      </c>
      <c r="B3" s="35"/>
      <c r="C3" s="206" t="s">
        <v>75</v>
      </c>
      <c r="D3" s="206"/>
      <c r="E3" s="206"/>
      <c r="F3" s="227" t="s">
        <v>191</v>
      </c>
      <c r="G3" s="227"/>
      <c r="H3" s="35"/>
      <c r="I3" s="35"/>
    </row>
    <row r="4" spans="1:9" x14ac:dyDescent="0.3">
      <c r="F4" s="22"/>
      <c r="I4" s="22" t="s">
        <v>0</v>
      </c>
    </row>
    <row r="5" spans="1:9" s="24" customFormat="1" x14ac:dyDescent="0.3">
      <c r="A5" s="228"/>
      <c r="B5" s="229" t="s">
        <v>99</v>
      </c>
      <c r="C5" s="229"/>
      <c r="D5" s="231" t="s">
        <v>146</v>
      </c>
      <c r="E5" s="232" t="s">
        <v>150</v>
      </c>
      <c r="F5" s="234" t="s">
        <v>190</v>
      </c>
      <c r="G5" s="229" t="s">
        <v>50</v>
      </c>
      <c r="H5" s="229"/>
      <c r="I5" s="229"/>
    </row>
    <row r="6" spans="1:9" s="24" customFormat="1" ht="105.95" customHeight="1" x14ac:dyDescent="0.3">
      <c r="A6" s="228"/>
      <c r="B6" s="230"/>
      <c r="C6" s="230"/>
      <c r="D6" s="231"/>
      <c r="E6" s="233"/>
      <c r="F6" s="234"/>
      <c r="G6" s="197" t="s">
        <v>1</v>
      </c>
      <c r="H6" s="197" t="s">
        <v>147</v>
      </c>
      <c r="I6" s="197" t="s">
        <v>148</v>
      </c>
    </row>
    <row r="7" spans="1:9" s="24" customFormat="1" ht="22.7" customHeight="1" x14ac:dyDescent="0.3">
      <c r="A7" s="25"/>
      <c r="B7" s="224" t="s">
        <v>63</v>
      </c>
      <c r="C7" s="224"/>
      <c r="D7" s="224"/>
      <c r="E7" s="224"/>
      <c r="F7" s="224"/>
      <c r="G7" s="224"/>
      <c r="H7" s="224"/>
      <c r="I7" s="225"/>
    </row>
    <row r="8" spans="1:9" s="24" customFormat="1" ht="34.5" customHeight="1" x14ac:dyDescent="0.35">
      <c r="A8" s="25"/>
      <c r="B8" s="50" t="s">
        <v>117</v>
      </c>
      <c r="C8" s="51" t="s">
        <v>118</v>
      </c>
      <c r="D8" s="52">
        <f>D9+D22+D23+D24+D25+D26+D27+D28+D29+D33+D34+D35+D36+D37+D38+D41+D42+D43+D39+D40</f>
        <v>47992224.689999998</v>
      </c>
      <c r="E8" s="52">
        <f t="shared" ref="E8:F8" si="0">E9+E22+E23+E24+E25+E26+E27+E28+E29+E33+E34+E35+E36+E37+E38+E41+E42+E43+E39+E40</f>
        <v>47992224.689999998</v>
      </c>
      <c r="F8" s="52">
        <f t="shared" si="0"/>
        <v>45418032.010000013</v>
      </c>
      <c r="G8" s="53">
        <f>F8-E8</f>
        <v>-2574192.6799999848</v>
      </c>
      <c r="H8" s="52">
        <f>IF(E8=0,0,F8/E8*100)</f>
        <v>94.636229729653763</v>
      </c>
      <c r="I8" s="52">
        <f>IF(D8=0,0,F8/D8*100)</f>
        <v>94.636229729653763</v>
      </c>
    </row>
    <row r="9" spans="1:9" s="26" customFormat="1" ht="59.25" customHeight="1" x14ac:dyDescent="0.2">
      <c r="B9" s="121" t="s">
        <v>76</v>
      </c>
      <c r="C9" s="122" t="s">
        <v>170</v>
      </c>
      <c r="D9" s="123">
        <f>D10+D11+D12+D13+D14+D15+D16+D17+D18+D19+D20+D21</f>
        <v>21862047</v>
      </c>
      <c r="E9" s="123">
        <f>E10+E11+E12+E13+E14+E15+E16+E17+E18+E19+E20+E21</f>
        <v>21862047</v>
      </c>
      <c r="F9" s="123">
        <f t="shared" ref="F9" si="1">F10+F11+F12+F13+F14+F15+F16+F17+F18+F19+F20+F21</f>
        <v>21400963.690000001</v>
      </c>
      <c r="G9" s="125">
        <f>F9-E9</f>
        <v>-461083.30999999866</v>
      </c>
      <c r="H9" s="125">
        <f>IF(E9=0,0,F9/E9*100)</f>
        <v>97.890941731119696</v>
      </c>
      <c r="I9" s="125">
        <f>IF(D9=0,0,F9/D9*100)</f>
        <v>97.890941731119696</v>
      </c>
    </row>
    <row r="10" spans="1:9" s="171" customFormat="1" ht="38.25" customHeight="1" x14ac:dyDescent="0.2">
      <c r="B10" s="198">
        <v>2111</v>
      </c>
      <c r="C10" s="199" t="s">
        <v>151</v>
      </c>
      <c r="D10" s="200">
        <f>14826000+1281040</f>
        <v>16107040</v>
      </c>
      <c r="E10" s="200">
        <f>14826000+1281040</f>
        <v>16107040</v>
      </c>
      <c r="F10" s="200">
        <f>14825928.41+1279532.11</f>
        <v>16105460.52</v>
      </c>
      <c r="G10" s="48">
        <f t="shared" ref="G10:G185" si="2">F10-E10</f>
        <v>-1579.480000000447</v>
      </c>
      <c r="H10" s="48">
        <f t="shared" ref="H10:H33" si="3">IF(E10=0,0,F10/E10*100)</f>
        <v>99.990193853122605</v>
      </c>
      <c r="I10" s="48">
        <f t="shared" ref="I10:I185" si="4">IF(D10=0,0,F10/D10*100)</f>
        <v>99.990193853122605</v>
      </c>
    </row>
    <row r="11" spans="1:9" s="26" customFormat="1" ht="38.25" customHeight="1" x14ac:dyDescent="0.2">
      <c r="B11" s="198">
        <v>2120</v>
      </c>
      <c r="C11" s="201" t="s">
        <v>152</v>
      </c>
      <c r="D11" s="202">
        <f>3118780+258640</f>
        <v>3377420</v>
      </c>
      <c r="E11" s="200">
        <f>3118780+258640</f>
        <v>3377420</v>
      </c>
      <c r="F11" s="200">
        <f>3073644.07+258214.75</f>
        <v>3331858.82</v>
      </c>
      <c r="G11" s="48">
        <f t="shared" si="2"/>
        <v>-45561.180000000168</v>
      </c>
      <c r="H11" s="48">
        <f t="shared" si="3"/>
        <v>98.651006389492565</v>
      </c>
      <c r="I11" s="48">
        <f t="shared" si="4"/>
        <v>98.651006389492565</v>
      </c>
    </row>
    <row r="12" spans="1:9" s="26" customFormat="1" ht="43.5" customHeight="1" x14ac:dyDescent="0.2">
      <c r="B12" s="198">
        <v>2210</v>
      </c>
      <c r="C12" s="201" t="s">
        <v>135</v>
      </c>
      <c r="D12" s="202">
        <f>1024083+37455</f>
        <v>1061538</v>
      </c>
      <c r="E12" s="200">
        <f>1024083+37455</f>
        <v>1061538</v>
      </c>
      <c r="F12" s="200">
        <f>839770.36+37454.75</f>
        <v>877225.11</v>
      </c>
      <c r="G12" s="48">
        <f t="shared" si="2"/>
        <v>-184312.89</v>
      </c>
      <c r="H12" s="48">
        <f t="shared" si="3"/>
        <v>82.637183972688675</v>
      </c>
      <c r="I12" s="48">
        <f t="shared" si="4"/>
        <v>82.637183972688675</v>
      </c>
    </row>
    <row r="13" spans="1:9" s="26" customFormat="1" ht="53.25" customHeight="1" x14ac:dyDescent="0.2">
      <c r="B13" s="198">
        <v>2240</v>
      </c>
      <c r="C13" s="201" t="s">
        <v>141</v>
      </c>
      <c r="D13" s="202">
        <f>632786+4415</f>
        <v>637201</v>
      </c>
      <c r="E13" s="200">
        <f>632786+4415</f>
        <v>637201</v>
      </c>
      <c r="F13" s="200">
        <f>527244.7+4414.51</f>
        <v>531659.21</v>
      </c>
      <c r="G13" s="48">
        <f t="shared" si="2"/>
        <v>-105541.79000000004</v>
      </c>
      <c r="H13" s="48">
        <f t="shared" si="3"/>
        <v>83.436656565196841</v>
      </c>
      <c r="I13" s="48">
        <f t="shared" si="4"/>
        <v>83.436656565196841</v>
      </c>
    </row>
    <row r="14" spans="1:9" s="26" customFormat="1" ht="48" customHeight="1" x14ac:dyDescent="0.2">
      <c r="B14" s="198">
        <v>2250</v>
      </c>
      <c r="C14" s="201" t="s">
        <v>153</v>
      </c>
      <c r="D14" s="202">
        <f>50000+7600</f>
        <v>57600</v>
      </c>
      <c r="E14" s="200">
        <f>50000+7600</f>
        <v>57600</v>
      </c>
      <c r="F14" s="200">
        <f>43821.86+7600</f>
        <v>51421.86</v>
      </c>
      <c r="G14" s="48">
        <f t="shared" si="2"/>
        <v>-6178.1399999999994</v>
      </c>
      <c r="H14" s="48">
        <f t="shared" si="3"/>
        <v>89.274062500000014</v>
      </c>
      <c r="I14" s="48">
        <f t="shared" si="4"/>
        <v>89.274062500000014</v>
      </c>
    </row>
    <row r="15" spans="1:9" s="26" customFormat="1" ht="45" customHeight="1" x14ac:dyDescent="0.2">
      <c r="B15" s="198">
        <v>2271</v>
      </c>
      <c r="C15" s="201" t="s">
        <v>154</v>
      </c>
      <c r="D15" s="202">
        <v>132048</v>
      </c>
      <c r="E15" s="200">
        <v>132048</v>
      </c>
      <c r="F15" s="200">
        <v>94920.76</v>
      </c>
      <c r="G15" s="48">
        <f t="shared" si="2"/>
        <v>-37127.240000000005</v>
      </c>
      <c r="H15" s="48">
        <f t="shared" si="3"/>
        <v>71.883527202229487</v>
      </c>
      <c r="I15" s="48">
        <f t="shared" si="4"/>
        <v>71.883527202229487</v>
      </c>
    </row>
    <row r="16" spans="1:9" s="26" customFormat="1" ht="45" customHeight="1" x14ac:dyDescent="0.2">
      <c r="B16" s="198">
        <v>2272</v>
      </c>
      <c r="C16" s="201" t="s">
        <v>155</v>
      </c>
      <c r="D16" s="202">
        <v>34000</v>
      </c>
      <c r="E16" s="200">
        <v>34000</v>
      </c>
      <c r="F16" s="200">
        <v>30167.9</v>
      </c>
      <c r="G16" s="48">
        <f t="shared" si="2"/>
        <v>-3832.0999999999985</v>
      </c>
      <c r="H16" s="48">
        <f t="shared" si="3"/>
        <v>88.729117647058828</v>
      </c>
      <c r="I16" s="48">
        <f t="shared" si="4"/>
        <v>88.729117647058828</v>
      </c>
    </row>
    <row r="17" spans="2:9" s="26" customFormat="1" ht="45.75" customHeight="1" x14ac:dyDescent="0.2">
      <c r="B17" s="198">
        <v>2273</v>
      </c>
      <c r="C17" s="201" t="s">
        <v>156</v>
      </c>
      <c r="D17" s="202">
        <v>171000</v>
      </c>
      <c r="E17" s="200">
        <v>171000</v>
      </c>
      <c r="F17" s="200">
        <v>165405.98000000001</v>
      </c>
      <c r="G17" s="48">
        <f t="shared" si="2"/>
        <v>-5594.0199999999895</v>
      </c>
      <c r="H17" s="48">
        <f t="shared" si="3"/>
        <v>96.728643274853809</v>
      </c>
      <c r="I17" s="48">
        <f t="shared" si="4"/>
        <v>96.728643274853809</v>
      </c>
    </row>
    <row r="18" spans="2:9" s="26" customFormat="1" ht="42.75" customHeight="1" x14ac:dyDescent="0.2">
      <c r="B18" s="198">
        <v>2274</v>
      </c>
      <c r="C18" s="201" t="s">
        <v>157</v>
      </c>
      <c r="D18" s="202">
        <v>215000</v>
      </c>
      <c r="E18" s="200">
        <v>215000</v>
      </c>
      <c r="F18" s="200">
        <v>150597.09</v>
      </c>
      <c r="G18" s="48">
        <f t="shared" si="2"/>
        <v>-64402.91</v>
      </c>
      <c r="H18" s="48">
        <f t="shared" si="3"/>
        <v>70.045158139534877</v>
      </c>
      <c r="I18" s="48">
        <f t="shared" si="4"/>
        <v>70.045158139534877</v>
      </c>
    </row>
    <row r="19" spans="2:9" s="26" customFormat="1" ht="45" customHeight="1" x14ac:dyDescent="0.2">
      <c r="B19" s="198">
        <v>2275</v>
      </c>
      <c r="C19" s="201" t="s">
        <v>158</v>
      </c>
      <c r="D19" s="202">
        <v>34200</v>
      </c>
      <c r="E19" s="200">
        <v>34200</v>
      </c>
      <c r="F19" s="200">
        <v>34200</v>
      </c>
      <c r="G19" s="48">
        <f t="shared" si="2"/>
        <v>0</v>
      </c>
      <c r="H19" s="48">
        <f t="shared" si="3"/>
        <v>100</v>
      </c>
      <c r="I19" s="48">
        <f t="shared" si="4"/>
        <v>100</v>
      </c>
    </row>
    <row r="20" spans="2:9" s="26" customFormat="1" ht="63" customHeight="1" x14ac:dyDescent="0.2">
      <c r="B20" s="198">
        <v>2282</v>
      </c>
      <c r="C20" s="201" t="s">
        <v>137</v>
      </c>
      <c r="D20" s="202">
        <v>10000</v>
      </c>
      <c r="E20" s="200">
        <v>10000</v>
      </c>
      <c r="F20" s="200">
        <v>9750</v>
      </c>
      <c r="G20" s="48">
        <f t="shared" si="2"/>
        <v>-250</v>
      </c>
      <c r="H20" s="48">
        <f t="shared" si="3"/>
        <v>97.5</v>
      </c>
      <c r="I20" s="48">
        <f t="shared" si="4"/>
        <v>97.5</v>
      </c>
    </row>
    <row r="21" spans="2:9" s="26" customFormat="1" ht="38.25" customHeight="1" x14ac:dyDescent="0.2">
      <c r="B21" s="198">
        <v>2800</v>
      </c>
      <c r="C21" s="201" t="s">
        <v>159</v>
      </c>
      <c r="D21" s="202">
        <v>25000</v>
      </c>
      <c r="E21" s="200">
        <v>25000</v>
      </c>
      <c r="F21" s="200">
        <v>18296.439999999999</v>
      </c>
      <c r="G21" s="48">
        <f t="shared" si="2"/>
        <v>-6703.5600000000013</v>
      </c>
      <c r="H21" s="48">
        <f t="shared" si="3"/>
        <v>73.185760000000002</v>
      </c>
      <c r="I21" s="48">
        <f t="shared" si="4"/>
        <v>73.185760000000002</v>
      </c>
    </row>
    <row r="22" spans="2:9" s="171" customFormat="1" ht="44.25" customHeight="1" x14ac:dyDescent="0.2">
      <c r="B22" s="172" t="s">
        <v>77</v>
      </c>
      <c r="C22" s="133" t="s">
        <v>172</v>
      </c>
      <c r="D22" s="124">
        <v>450000</v>
      </c>
      <c r="E22" s="124">
        <v>450000</v>
      </c>
      <c r="F22" s="124">
        <v>275862</v>
      </c>
      <c r="G22" s="125">
        <f t="shared" si="2"/>
        <v>-174138</v>
      </c>
      <c r="H22" s="125">
        <f t="shared" si="3"/>
        <v>61.302666666666674</v>
      </c>
      <c r="I22" s="125">
        <f t="shared" si="4"/>
        <v>61.302666666666674</v>
      </c>
    </row>
    <row r="23" spans="2:9" s="26" customFormat="1" ht="60.75" customHeight="1" x14ac:dyDescent="0.2">
      <c r="B23" s="121">
        <v>2111</v>
      </c>
      <c r="C23" s="122" t="s">
        <v>88</v>
      </c>
      <c r="D23" s="123">
        <v>1640943</v>
      </c>
      <c r="E23" s="124">
        <v>1640943</v>
      </c>
      <c r="F23" s="124">
        <v>1298499.95</v>
      </c>
      <c r="G23" s="125">
        <f t="shared" si="2"/>
        <v>-342443.05000000005</v>
      </c>
      <c r="H23" s="125">
        <f t="shared" si="3"/>
        <v>79.13132570723053</v>
      </c>
      <c r="I23" s="125">
        <f t="shared" si="4"/>
        <v>79.13132570723053</v>
      </c>
    </row>
    <row r="24" spans="2:9" s="26" customFormat="1" ht="51.75" customHeight="1" x14ac:dyDescent="0.2">
      <c r="B24" s="127">
        <v>2146</v>
      </c>
      <c r="C24" s="122" t="s">
        <v>119</v>
      </c>
      <c r="D24" s="123">
        <v>253400</v>
      </c>
      <c r="E24" s="124">
        <v>253400</v>
      </c>
      <c r="F24" s="124">
        <v>253305.44</v>
      </c>
      <c r="G24" s="125">
        <f t="shared" si="2"/>
        <v>-94.559999999997672</v>
      </c>
      <c r="H24" s="125">
        <f t="shared" si="3"/>
        <v>99.962683504340959</v>
      </c>
      <c r="I24" s="125">
        <f t="shared" si="4"/>
        <v>99.962683504340959</v>
      </c>
    </row>
    <row r="25" spans="2:9" s="26" customFormat="1" ht="47.25" customHeight="1" x14ac:dyDescent="0.2">
      <c r="B25" s="127">
        <v>2152</v>
      </c>
      <c r="C25" s="122" t="s">
        <v>160</v>
      </c>
      <c r="D25" s="123">
        <v>0</v>
      </c>
      <c r="E25" s="124">
        <v>0</v>
      </c>
      <c r="F25" s="124">
        <v>0</v>
      </c>
      <c r="G25" s="125">
        <f t="shared" si="2"/>
        <v>0</v>
      </c>
      <c r="H25" s="125">
        <f t="shared" si="3"/>
        <v>0</v>
      </c>
      <c r="I25" s="125">
        <f t="shared" si="4"/>
        <v>0</v>
      </c>
    </row>
    <row r="26" spans="2:9" s="26" customFormat="1" ht="60.75" customHeight="1" x14ac:dyDescent="0.2">
      <c r="B26" s="127">
        <v>3050</v>
      </c>
      <c r="C26" s="122" t="s">
        <v>120</v>
      </c>
      <c r="D26" s="123">
        <v>477800</v>
      </c>
      <c r="E26" s="124">
        <v>477800</v>
      </c>
      <c r="F26" s="124">
        <v>477714.42</v>
      </c>
      <c r="G26" s="125">
        <f t="shared" si="2"/>
        <v>-85.580000000016298</v>
      </c>
      <c r="H26" s="125">
        <f t="shared" si="3"/>
        <v>99.9820887400586</v>
      </c>
      <c r="I26" s="125">
        <f t="shared" si="4"/>
        <v>99.9820887400586</v>
      </c>
    </row>
    <row r="27" spans="2:9" s="26" customFormat="1" ht="84" customHeight="1" x14ac:dyDescent="0.2">
      <c r="B27" s="121">
        <v>3104</v>
      </c>
      <c r="C27" s="122" t="s">
        <v>161</v>
      </c>
      <c r="D27" s="123">
        <v>0</v>
      </c>
      <c r="E27" s="124">
        <v>0</v>
      </c>
      <c r="F27" s="124">
        <v>0</v>
      </c>
      <c r="G27" s="125">
        <f>F27-E27</f>
        <v>0</v>
      </c>
      <c r="H27" s="125">
        <f t="shared" si="3"/>
        <v>0</v>
      </c>
      <c r="I27" s="125">
        <f t="shared" si="4"/>
        <v>0</v>
      </c>
    </row>
    <row r="28" spans="2:9" s="26" customFormat="1" ht="106.5" customHeight="1" x14ac:dyDescent="0.2">
      <c r="B28" s="121">
        <v>3140</v>
      </c>
      <c r="C28" s="122" t="s">
        <v>121</v>
      </c>
      <c r="D28" s="123">
        <v>201000</v>
      </c>
      <c r="E28" s="124">
        <v>201000</v>
      </c>
      <c r="F28" s="124">
        <v>183000</v>
      </c>
      <c r="G28" s="125">
        <f>F28-E28</f>
        <v>-18000</v>
      </c>
      <c r="H28" s="125">
        <f t="shared" si="3"/>
        <v>91.044776119402982</v>
      </c>
      <c r="I28" s="125">
        <f t="shared" si="4"/>
        <v>91.044776119402982</v>
      </c>
    </row>
    <row r="29" spans="2:9" s="26" customFormat="1" ht="51" customHeight="1" x14ac:dyDescent="0.2">
      <c r="B29" s="121">
        <v>3242</v>
      </c>
      <c r="C29" s="122" t="s">
        <v>89</v>
      </c>
      <c r="D29" s="123">
        <f>D31+D32+D30</f>
        <v>4364212.6899999995</v>
      </c>
      <c r="E29" s="123">
        <f t="shared" ref="E29:F29" si="5">E31+E32+E30</f>
        <v>4364212.6899999995</v>
      </c>
      <c r="F29" s="123">
        <f t="shared" si="5"/>
        <v>4129047.5300000003</v>
      </c>
      <c r="G29" s="125">
        <f t="shared" si="2"/>
        <v>-235165.15999999922</v>
      </c>
      <c r="H29" s="125">
        <f t="shared" si="3"/>
        <v>94.611510100347573</v>
      </c>
      <c r="I29" s="125">
        <f t="shared" si="4"/>
        <v>94.611510100347573</v>
      </c>
    </row>
    <row r="30" spans="2:9" s="26" customFormat="1" ht="51" customHeight="1" x14ac:dyDescent="0.2">
      <c r="B30" s="198">
        <v>2282</v>
      </c>
      <c r="C30" s="201" t="s">
        <v>137</v>
      </c>
      <c r="D30" s="202">
        <v>8500</v>
      </c>
      <c r="E30" s="202">
        <v>8500</v>
      </c>
      <c r="F30" s="202">
        <v>5000</v>
      </c>
      <c r="G30" s="48">
        <f t="shared" si="2"/>
        <v>-3500</v>
      </c>
      <c r="H30" s="48">
        <f t="shared" si="3"/>
        <v>58.82352941176471</v>
      </c>
      <c r="I30" s="48">
        <f t="shared" si="4"/>
        <v>58.82352941176471</v>
      </c>
    </row>
    <row r="31" spans="2:9" s="26" customFormat="1" ht="51" customHeight="1" x14ac:dyDescent="0.2">
      <c r="B31" s="198">
        <v>2610</v>
      </c>
      <c r="C31" s="201" t="s">
        <v>182</v>
      </c>
      <c r="D31" s="202">
        <v>3514212.69</v>
      </c>
      <c r="E31" s="200">
        <v>3514212.69</v>
      </c>
      <c r="F31" s="200">
        <v>3491220.35</v>
      </c>
      <c r="G31" s="48">
        <f t="shared" si="2"/>
        <v>-22992.339999999851</v>
      </c>
      <c r="H31" s="48">
        <f t="shared" si="3"/>
        <v>99.345732827571126</v>
      </c>
      <c r="I31" s="48">
        <f t="shared" si="4"/>
        <v>99.345732827571126</v>
      </c>
    </row>
    <row r="32" spans="2:9" s="26" customFormat="1" ht="51" customHeight="1" x14ac:dyDescent="0.2">
      <c r="B32" s="198">
        <v>2730</v>
      </c>
      <c r="C32" s="201" t="s">
        <v>183</v>
      </c>
      <c r="D32" s="202">
        <v>841500</v>
      </c>
      <c r="E32" s="200">
        <v>841500</v>
      </c>
      <c r="F32" s="200">
        <v>632827.18000000005</v>
      </c>
      <c r="G32" s="48">
        <f t="shared" si="2"/>
        <v>-208672.81999999995</v>
      </c>
      <c r="H32" s="48">
        <f t="shared" si="3"/>
        <v>75.202279263220447</v>
      </c>
      <c r="I32" s="48">
        <f t="shared" si="4"/>
        <v>75.202279263220447</v>
      </c>
    </row>
    <row r="33" spans="2:13" s="26" customFormat="1" ht="41.25" customHeight="1" x14ac:dyDescent="0.2">
      <c r="B33" s="121">
        <v>6013</v>
      </c>
      <c r="C33" s="122" t="s">
        <v>104</v>
      </c>
      <c r="D33" s="123">
        <v>2696610</v>
      </c>
      <c r="E33" s="124">
        <v>2696610</v>
      </c>
      <c r="F33" s="124">
        <v>2696610</v>
      </c>
      <c r="G33" s="125">
        <f t="shared" si="2"/>
        <v>0</v>
      </c>
      <c r="H33" s="125">
        <f t="shared" si="3"/>
        <v>100</v>
      </c>
      <c r="I33" s="125">
        <f t="shared" si="4"/>
        <v>100</v>
      </c>
    </row>
    <row r="34" spans="2:13" s="26" customFormat="1" ht="57" customHeight="1" x14ac:dyDescent="0.2">
      <c r="B34" s="121">
        <v>6016</v>
      </c>
      <c r="C34" s="122" t="s">
        <v>105</v>
      </c>
      <c r="D34" s="123">
        <v>0</v>
      </c>
      <c r="E34" s="124">
        <v>0</v>
      </c>
      <c r="F34" s="124">
        <v>0</v>
      </c>
      <c r="G34" s="125">
        <f t="shared" si="2"/>
        <v>0</v>
      </c>
      <c r="H34" s="125">
        <f>IF(E34=0,0,F34/E34*100)</f>
        <v>0</v>
      </c>
      <c r="I34" s="125">
        <f t="shared" si="4"/>
        <v>0</v>
      </c>
    </row>
    <row r="35" spans="2:13" s="26" customFormat="1" ht="38.25" customHeight="1" x14ac:dyDescent="0.2">
      <c r="B35" s="121">
        <v>6017</v>
      </c>
      <c r="C35" s="122" t="s">
        <v>106</v>
      </c>
      <c r="D35" s="123">
        <v>330000</v>
      </c>
      <c r="E35" s="124">
        <v>330000</v>
      </c>
      <c r="F35" s="124">
        <v>330000</v>
      </c>
      <c r="G35" s="125">
        <f t="shared" si="2"/>
        <v>0</v>
      </c>
      <c r="H35" s="125">
        <f>IF(E35=0,0,F35/E35*100)</f>
        <v>100</v>
      </c>
      <c r="I35" s="125">
        <f t="shared" si="4"/>
        <v>100</v>
      </c>
    </row>
    <row r="36" spans="2:13" s="26" customFormat="1" ht="46.5" customHeight="1" x14ac:dyDescent="0.2">
      <c r="B36" s="121">
        <v>6030</v>
      </c>
      <c r="C36" s="122" t="s">
        <v>107</v>
      </c>
      <c r="D36" s="123">
        <v>12994050</v>
      </c>
      <c r="E36" s="124">
        <v>12994050</v>
      </c>
      <c r="F36" s="124">
        <v>12197036.24</v>
      </c>
      <c r="G36" s="125">
        <f t="shared" si="2"/>
        <v>-797013.75999999978</v>
      </c>
      <c r="H36" s="125">
        <f>IF(E36=0,0,F36/E36*100)</f>
        <v>93.866317583817221</v>
      </c>
      <c r="I36" s="125">
        <f t="shared" si="4"/>
        <v>93.866317583817221</v>
      </c>
    </row>
    <row r="37" spans="2:13" s="26" customFormat="1" ht="38.25" customHeight="1" x14ac:dyDescent="0.2">
      <c r="B37" s="121">
        <v>7130</v>
      </c>
      <c r="C37" s="122" t="s">
        <v>122</v>
      </c>
      <c r="D37" s="123">
        <v>224500</v>
      </c>
      <c r="E37" s="124">
        <v>224500</v>
      </c>
      <c r="F37" s="124">
        <v>74700</v>
      </c>
      <c r="G37" s="125">
        <f t="shared" si="2"/>
        <v>-149800</v>
      </c>
      <c r="H37" s="125">
        <f>IF(E37=0,0,F37/E37*100)</f>
        <v>33.273942093541201</v>
      </c>
      <c r="I37" s="125">
        <f t="shared" si="4"/>
        <v>33.273942093541201</v>
      </c>
    </row>
    <row r="38" spans="2:13" s="26" customFormat="1" ht="56.25" customHeight="1" x14ac:dyDescent="0.2">
      <c r="B38" s="121">
        <v>7442</v>
      </c>
      <c r="C38" s="122" t="s">
        <v>108</v>
      </c>
      <c r="D38" s="123">
        <v>0</v>
      </c>
      <c r="E38" s="124">
        <v>0</v>
      </c>
      <c r="F38" s="124">
        <v>0</v>
      </c>
      <c r="G38" s="125">
        <f t="shared" si="2"/>
        <v>0</v>
      </c>
      <c r="H38" s="125">
        <f t="shared" ref="H38:H203" si="6">IF(E38=0,0,F38/E38*100)</f>
        <v>0</v>
      </c>
      <c r="I38" s="125">
        <f t="shared" si="4"/>
        <v>0</v>
      </c>
    </row>
    <row r="39" spans="2:13" s="171" customFormat="1" ht="56.25" customHeight="1" x14ac:dyDescent="0.2">
      <c r="B39" s="121">
        <v>7461</v>
      </c>
      <c r="C39" s="133" t="s">
        <v>173</v>
      </c>
      <c r="D39" s="124">
        <v>794932</v>
      </c>
      <c r="E39" s="124">
        <v>794932</v>
      </c>
      <c r="F39" s="124">
        <v>430756.34</v>
      </c>
      <c r="G39" s="125">
        <f t="shared" si="2"/>
        <v>-364175.66</v>
      </c>
      <c r="H39" s="125">
        <f t="shared" si="6"/>
        <v>54.1878223546165</v>
      </c>
      <c r="I39" s="125">
        <f t="shared" si="4"/>
        <v>54.1878223546165</v>
      </c>
    </row>
    <row r="40" spans="2:13" s="171" customFormat="1" ht="48" customHeight="1" x14ac:dyDescent="0.2">
      <c r="B40" s="121">
        <v>7470</v>
      </c>
      <c r="C40" s="133" t="s">
        <v>174</v>
      </c>
      <c r="D40" s="124">
        <v>19000</v>
      </c>
      <c r="E40" s="124">
        <v>19000</v>
      </c>
      <c r="F40" s="124">
        <v>18648</v>
      </c>
      <c r="G40" s="125">
        <f t="shared" si="2"/>
        <v>-352</v>
      </c>
      <c r="H40" s="125">
        <f t="shared" si="6"/>
        <v>98.147368421052633</v>
      </c>
      <c r="I40" s="125">
        <f t="shared" si="4"/>
        <v>98.147368421052633</v>
      </c>
    </row>
    <row r="41" spans="2:13" s="26" customFormat="1" ht="46.5" customHeight="1" x14ac:dyDescent="0.2">
      <c r="B41" s="121">
        <v>7680</v>
      </c>
      <c r="C41" s="122" t="s">
        <v>109</v>
      </c>
      <c r="D41" s="123">
        <v>35770</v>
      </c>
      <c r="E41" s="124">
        <v>35770</v>
      </c>
      <c r="F41" s="124">
        <v>35770</v>
      </c>
      <c r="G41" s="125">
        <f t="shared" si="2"/>
        <v>0</v>
      </c>
      <c r="H41" s="125">
        <f t="shared" si="6"/>
        <v>100</v>
      </c>
      <c r="I41" s="125">
        <f t="shared" si="4"/>
        <v>100</v>
      </c>
    </row>
    <row r="42" spans="2:13" s="26" customFormat="1" ht="42" customHeight="1" x14ac:dyDescent="0.2">
      <c r="B42" s="121">
        <v>7693</v>
      </c>
      <c r="C42" s="122" t="s">
        <v>162</v>
      </c>
      <c r="D42" s="123">
        <v>697960</v>
      </c>
      <c r="E42" s="124">
        <v>697960</v>
      </c>
      <c r="F42" s="124">
        <v>697943.77</v>
      </c>
      <c r="G42" s="125">
        <f t="shared" si="2"/>
        <v>-16.229999999981374</v>
      </c>
      <c r="H42" s="125">
        <f t="shared" si="6"/>
        <v>99.997674651842516</v>
      </c>
      <c r="I42" s="125">
        <f t="shared" si="4"/>
        <v>99.997674651842516</v>
      </c>
    </row>
    <row r="43" spans="2:13" s="26" customFormat="1" ht="56.25" customHeight="1" x14ac:dyDescent="0.2">
      <c r="B43" s="121">
        <v>8210</v>
      </c>
      <c r="C43" s="122" t="s">
        <v>163</v>
      </c>
      <c r="D43" s="123">
        <v>950000</v>
      </c>
      <c r="E43" s="124">
        <v>950000</v>
      </c>
      <c r="F43" s="124">
        <v>918174.63</v>
      </c>
      <c r="G43" s="125">
        <f t="shared" si="2"/>
        <v>-31825.369999999995</v>
      </c>
      <c r="H43" s="125">
        <f t="shared" si="6"/>
        <v>96.649961052631582</v>
      </c>
      <c r="I43" s="125">
        <f t="shared" si="4"/>
        <v>96.649961052631582</v>
      </c>
    </row>
    <row r="44" spans="2:13" s="26" customFormat="1" ht="42.75" customHeight="1" x14ac:dyDescent="0.2">
      <c r="B44" s="54" t="s">
        <v>123</v>
      </c>
      <c r="C44" s="55" t="s">
        <v>124</v>
      </c>
      <c r="D44" s="56">
        <f>D45+D59+D74+D84+D91+D98+D105+D99</f>
        <v>91543428.689999998</v>
      </c>
      <c r="E44" s="56">
        <f t="shared" ref="E44:F44" si="7">E45+E59+E74+E84+E91+E98+E105+E99</f>
        <v>91543428.689999998</v>
      </c>
      <c r="F44" s="56">
        <f t="shared" si="7"/>
        <v>87959017.179999992</v>
      </c>
      <c r="G44" s="56">
        <f t="shared" si="2"/>
        <v>-3584411.5100000054</v>
      </c>
      <c r="H44" s="57">
        <f>IF(E44=0,0,F44/E44*100)</f>
        <v>96.084468802082839</v>
      </c>
      <c r="I44" s="57">
        <f t="shared" si="4"/>
        <v>96.084468802082839</v>
      </c>
      <c r="M44" s="176"/>
    </row>
    <row r="45" spans="2:13" s="26" customFormat="1" ht="31.5" customHeight="1" x14ac:dyDescent="0.2">
      <c r="B45" s="128" t="s">
        <v>78</v>
      </c>
      <c r="C45" s="64" t="s">
        <v>79</v>
      </c>
      <c r="D45" s="129">
        <f>D46+D47+D48+D49+D50+D51+D52+D53+D54+D55+D56+D57+D58</f>
        <v>13242824</v>
      </c>
      <c r="E45" s="129">
        <f t="shared" ref="E45:F45" si="8">E46+E47+E48+E49+E50+E51+E52+E53+E54+E55+E56+E57+E58</f>
        <v>13242824</v>
      </c>
      <c r="F45" s="129">
        <f t="shared" si="8"/>
        <v>12603941.42</v>
      </c>
      <c r="G45" s="129">
        <f>F45-E45</f>
        <v>-638882.58000000007</v>
      </c>
      <c r="H45" s="125">
        <f t="shared" si="6"/>
        <v>95.175631874289053</v>
      </c>
      <c r="I45" s="125">
        <f t="shared" si="4"/>
        <v>95.175631874289053</v>
      </c>
    </row>
    <row r="46" spans="2:13" s="26" customFormat="1" ht="31.5" customHeight="1" x14ac:dyDescent="0.2">
      <c r="B46" s="58">
        <v>2111</v>
      </c>
      <c r="C46" s="59" t="s">
        <v>151</v>
      </c>
      <c r="D46" s="60">
        <v>8594470</v>
      </c>
      <c r="E46" s="60">
        <v>8594470</v>
      </c>
      <c r="F46" s="60">
        <v>8544603.4000000004</v>
      </c>
      <c r="G46" s="129">
        <f t="shared" si="2"/>
        <v>-49866.599999999627</v>
      </c>
      <c r="H46" s="125">
        <f t="shared" si="6"/>
        <v>99.41978272074951</v>
      </c>
      <c r="I46" s="125">
        <f t="shared" si="4"/>
        <v>99.41978272074951</v>
      </c>
    </row>
    <row r="47" spans="2:13" s="26" customFormat="1" ht="31.5" customHeight="1" x14ac:dyDescent="0.2">
      <c r="B47" s="58">
        <v>2120</v>
      </c>
      <c r="C47" s="59" t="s">
        <v>152</v>
      </c>
      <c r="D47" s="60">
        <v>1826757</v>
      </c>
      <c r="E47" s="60">
        <v>1826757</v>
      </c>
      <c r="F47" s="60">
        <v>1808838.09</v>
      </c>
      <c r="G47" s="129">
        <f t="shared" si="2"/>
        <v>-17918.909999999916</v>
      </c>
      <c r="H47" s="125">
        <f t="shared" si="6"/>
        <v>99.019086282411948</v>
      </c>
      <c r="I47" s="125">
        <f t="shared" si="4"/>
        <v>99.019086282411948</v>
      </c>
    </row>
    <row r="48" spans="2:13" s="26" customFormat="1" ht="31.5" customHeight="1" x14ac:dyDescent="0.2">
      <c r="B48" s="58">
        <v>2210</v>
      </c>
      <c r="C48" s="59" t="s">
        <v>135</v>
      </c>
      <c r="D48" s="60">
        <v>91880</v>
      </c>
      <c r="E48" s="60">
        <v>91880</v>
      </c>
      <c r="F48" s="60">
        <v>83775.899999999994</v>
      </c>
      <c r="G48" s="129">
        <f t="shared" si="2"/>
        <v>-8104.1000000000058</v>
      </c>
      <c r="H48" s="125">
        <f t="shared" si="6"/>
        <v>91.179690901175434</v>
      </c>
      <c r="I48" s="125">
        <f t="shared" si="4"/>
        <v>91.179690901175434</v>
      </c>
    </row>
    <row r="49" spans="2:9" s="26" customFormat="1" ht="31.5" customHeight="1" x14ac:dyDescent="0.2">
      <c r="B49" s="58">
        <v>2220</v>
      </c>
      <c r="C49" s="59" t="s">
        <v>164</v>
      </c>
      <c r="D49" s="60">
        <v>3500</v>
      </c>
      <c r="E49" s="60">
        <v>3500</v>
      </c>
      <c r="F49" s="60">
        <v>0</v>
      </c>
      <c r="G49" s="129">
        <f t="shared" si="2"/>
        <v>-3500</v>
      </c>
      <c r="H49" s="125">
        <f t="shared" si="6"/>
        <v>0</v>
      </c>
      <c r="I49" s="125">
        <f t="shared" si="4"/>
        <v>0</v>
      </c>
    </row>
    <row r="50" spans="2:9" s="26" customFormat="1" ht="31.5" customHeight="1" x14ac:dyDescent="0.2">
      <c r="B50" s="58">
        <v>2230</v>
      </c>
      <c r="C50" s="59" t="s">
        <v>140</v>
      </c>
      <c r="D50" s="60">
        <v>700000</v>
      </c>
      <c r="E50" s="60">
        <v>700000</v>
      </c>
      <c r="F50" s="60">
        <v>608548.62</v>
      </c>
      <c r="G50" s="129">
        <f t="shared" si="2"/>
        <v>-91451.38</v>
      </c>
      <c r="H50" s="125">
        <f t="shared" si="6"/>
        <v>86.935517142857151</v>
      </c>
      <c r="I50" s="125">
        <f t="shared" si="4"/>
        <v>86.935517142857151</v>
      </c>
    </row>
    <row r="51" spans="2:9" s="26" customFormat="1" ht="31.5" customHeight="1" x14ac:dyDescent="0.2">
      <c r="B51" s="58">
        <v>2240</v>
      </c>
      <c r="C51" s="59" t="s">
        <v>141</v>
      </c>
      <c r="D51" s="60">
        <v>84846</v>
      </c>
      <c r="E51" s="60">
        <v>84846</v>
      </c>
      <c r="F51" s="60">
        <v>22555.06</v>
      </c>
      <c r="G51" s="129">
        <f t="shared" si="2"/>
        <v>-62290.94</v>
      </c>
      <c r="H51" s="125">
        <f t="shared" si="6"/>
        <v>26.583527803314244</v>
      </c>
      <c r="I51" s="125">
        <f t="shared" si="4"/>
        <v>26.583527803314244</v>
      </c>
    </row>
    <row r="52" spans="2:9" s="26" customFormat="1" ht="31.5" customHeight="1" x14ac:dyDescent="0.2">
      <c r="B52" s="58">
        <v>2250</v>
      </c>
      <c r="C52" s="59" t="s">
        <v>153</v>
      </c>
      <c r="D52" s="60">
        <v>6400</v>
      </c>
      <c r="E52" s="60">
        <v>6400</v>
      </c>
      <c r="F52" s="60">
        <v>4106.45</v>
      </c>
      <c r="G52" s="129">
        <f t="shared" si="2"/>
        <v>-2293.5500000000002</v>
      </c>
      <c r="H52" s="125">
        <f t="shared" si="6"/>
        <v>64.163281249999997</v>
      </c>
      <c r="I52" s="125">
        <f t="shared" si="4"/>
        <v>64.163281249999997</v>
      </c>
    </row>
    <row r="53" spans="2:9" s="26" customFormat="1" ht="31.5" customHeight="1" x14ac:dyDescent="0.2">
      <c r="B53" s="58">
        <v>2271</v>
      </c>
      <c r="C53" s="59" t="s">
        <v>154</v>
      </c>
      <c r="D53" s="60">
        <v>1056182</v>
      </c>
      <c r="E53" s="60">
        <v>1056182</v>
      </c>
      <c r="F53" s="60">
        <v>731038.44</v>
      </c>
      <c r="G53" s="129">
        <f t="shared" si="2"/>
        <v>-325143.56000000006</v>
      </c>
      <c r="H53" s="125">
        <f t="shared" si="6"/>
        <v>69.215195865864018</v>
      </c>
      <c r="I53" s="125">
        <f t="shared" si="4"/>
        <v>69.215195865864018</v>
      </c>
    </row>
    <row r="54" spans="2:9" s="26" customFormat="1" ht="31.5" customHeight="1" x14ac:dyDescent="0.2">
      <c r="B54" s="58">
        <v>2272</v>
      </c>
      <c r="C54" s="59" t="s">
        <v>155</v>
      </c>
      <c r="D54" s="60">
        <v>102470</v>
      </c>
      <c r="E54" s="60">
        <v>102470</v>
      </c>
      <c r="F54" s="60">
        <v>83327.13</v>
      </c>
      <c r="G54" s="129">
        <f t="shared" si="2"/>
        <v>-19142.869999999995</v>
      </c>
      <c r="H54" s="125">
        <f t="shared" si="6"/>
        <v>81.318561530203965</v>
      </c>
      <c r="I54" s="125">
        <f t="shared" si="4"/>
        <v>81.318561530203965</v>
      </c>
    </row>
    <row r="55" spans="2:9" s="26" customFormat="1" ht="31.5" customHeight="1" x14ac:dyDescent="0.2">
      <c r="B55" s="58">
        <v>2273</v>
      </c>
      <c r="C55" s="59" t="s">
        <v>156</v>
      </c>
      <c r="D55" s="60">
        <v>419468</v>
      </c>
      <c r="E55" s="60">
        <v>419468</v>
      </c>
      <c r="F55" s="60">
        <v>407422.49</v>
      </c>
      <c r="G55" s="129">
        <f t="shared" si="2"/>
        <v>-12045.510000000009</v>
      </c>
      <c r="H55" s="125">
        <f t="shared" si="6"/>
        <v>97.12838404836603</v>
      </c>
      <c r="I55" s="125">
        <f t="shared" si="4"/>
        <v>97.12838404836603</v>
      </c>
    </row>
    <row r="56" spans="2:9" s="26" customFormat="1" ht="31.5" customHeight="1" x14ac:dyDescent="0.2">
      <c r="B56" s="58">
        <v>2274</v>
      </c>
      <c r="C56" s="59" t="s">
        <v>157</v>
      </c>
      <c r="D56" s="60">
        <v>287500</v>
      </c>
      <c r="E56" s="60">
        <v>287500</v>
      </c>
      <c r="F56" s="60">
        <v>283027.34000000003</v>
      </c>
      <c r="G56" s="129">
        <f t="shared" si="2"/>
        <v>-4472.6599999999744</v>
      </c>
      <c r="H56" s="125">
        <f t="shared" si="6"/>
        <v>98.444292173913055</v>
      </c>
      <c r="I56" s="125">
        <f t="shared" si="4"/>
        <v>98.444292173913055</v>
      </c>
    </row>
    <row r="57" spans="2:9" s="26" customFormat="1" ht="38.25" customHeight="1" x14ac:dyDescent="0.2">
      <c r="B57" s="58">
        <v>2275</v>
      </c>
      <c r="C57" s="59" t="s">
        <v>158</v>
      </c>
      <c r="D57" s="60">
        <v>42103</v>
      </c>
      <c r="E57" s="60">
        <v>42103</v>
      </c>
      <c r="F57" s="60">
        <v>22648.5</v>
      </c>
      <c r="G57" s="129">
        <f t="shared" si="2"/>
        <v>-19454.5</v>
      </c>
      <c r="H57" s="125">
        <f t="shared" si="6"/>
        <v>53.7930788779897</v>
      </c>
      <c r="I57" s="125">
        <f t="shared" si="4"/>
        <v>53.7930788779897</v>
      </c>
    </row>
    <row r="58" spans="2:9" s="26" customFormat="1" ht="66" customHeight="1" x14ac:dyDescent="0.2">
      <c r="B58" s="58">
        <v>2282</v>
      </c>
      <c r="C58" s="59" t="s">
        <v>137</v>
      </c>
      <c r="D58" s="60">
        <v>27248</v>
      </c>
      <c r="E58" s="60">
        <v>27248</v>
      </c>
      <c r="F58" s="60">
        <v>4050</v>
      </c>
      <c r="G58" s="129">
        <f t="shared" si="2"/>
        <v>-23198</v>
      </c>
      <c r="H58" s="125">
        <f t="shared" si="6"/>
        <v>14.863476218438052</v>
      </c>
      <c r="I58" s="125">
        <f t="shared" si="4"/>
        <v>14.863476218438052</v>
      </c>
    </row>
    <row r="59" spans="2:9" s="26" customFormat="1" ht="109.5" customHeight="1" x14ac:dyDescent="0.2">
      <c r="B59" s="128" t="s">
        <v>80</v>
      </c>
      <c r="C59" s="64" t="s">
        <v>81</v>
      </c>
      <c r="D59" s="129">
        <f>D60+D61+D62+D63+D64+D65+D66+D67+D68+D69+D70+D71+D72+D73</f>
        <v>70622732.689999998</v>
      </c>
      <c r="E59" s="129">
        <f t="shared" ref="E59:F59" si="9">E60+E61+E62+E63+E64+E65+E66+E67+E68+E69+E70+E71+E72+E73</f>
        <v>70622732.689999998</v>
      </c>
      <c r="F59" s="129">
        <f t="shared" si="9"/>
        <v>68764290.010000005</v>
      </c>
      <c r="G59" s="129">
        <f t="shared" si="2"/>
        <v>-1858442.6799999923</v>
      </c>
      <c r="H59" s="125">
        <f>IF(E59=0,0,F59/E59*100)</f>
        <v>97.368492255662687</v>
      </c>
      <c r="I59" s="125">
        <f t="shared" si="4"/>
        <v>97.368492255662687</v>
      </c>
    </row>
    <row r="60" spans="2:9" s="26" customFormat="1" ht="38.25" customHeight="1" x14ac:dyDescent="0.2">
      <c r="B60" s="58">
        <v>2111</v>
      </c>
      <c r="C60" s="59" t="s">
        <v>151</v>
      </c>
      <c r="D60" s="60">
        <v>49593531</v>
      </c>
      <c r="E60" s="60">
        <v>49593531</v>
      </c>
      <c r="F60" s="60">
        <v>49457830.049999997</v>
      </c>
      <c r="G60" s="129">
        <f t="shared" si="2"/>
        <v>-135700.95000000298</v>
      </c>
      <c r="H60" s="125">
        <f t="shared" ref="H60:H73" si="10">IF(E60=0,0,F60/E60*100)</f>
        <v>99.726373687729549</v>
      </c>
      <c r="I60" s="125">
        <f t="shared" si="4"/>
        <v>99.726373687729549</v>
      </c>
    </row>
    <row r="61" spans="2:9" s="26" customFormat="1" ht="42" customHeight="1" x14ac:dyDescent="0.2">
      <c r="B61" s="58">
        <v>2120</v>
      </c>
      <c r="C61" s="59" t="s">
        <v>152</v>
      </c>
      <c r="D61" s="60">
        <v>10497490</v>
      </c>
      <c r="E61" s="60">
        <v>10497490</v>
      </c>
      <c r="F61" s="60">
        <v>10439450.35</v>
      </c>
      <c r="G61" s="129">
        <f t="shared" si="2"/>
        <v>-58039.650000000373</v>
      </c>
      <c r="H61" s="125">
        <f t="shared" si="10"/>
        <v>99.447109261356758</v>
      </c>
      <c r="I61" s="125">
        <f t="shared" si="4"/>
        <v>99.447109261356758</v>
      </c>
    </row>
    <row r="62" spans="2:9" s="26" customFormat="1" ht="46.5" customHeight="1" x14ac:dyDescent="0.2">
      <c r="B62" s="58">
        <v>2210</v>
      </c>
      <c r="C62" s="59" t="s">
        <v>135</v>
      </c>
      <c r="D62" s="60">
        <v>636540.1</v>
      </c>
      <c r="E62" s="60">
        <v>636540.1</v>
      </c>
      <c r="F62" s="60">
        <v>535097.47</v>
      </c>
      <c r="G62" s="129">
        <f t="shared" si="2"/>
        <v>-101442.63</v>
      </c>
      <c r="H62" s="125">
        <f t="shared" si="10"/>
        <v>84.063434495328721</v>
      </c>
      <c r="I62" s="125">
        <f t="shared" si="4"/>
        <v>84.063434495328721</v>
      </c>
    </row>
    <row r="63" spans="2:9" s="26" customFormat="1" ht="45.75" customHeight="1" x14ac:dyDescent="0.2">
      <c r="B63" s="58">
        <v>2220</v>
      </c>
      <c r="C63" s="59" t="s">
        <v>164</v>
      </c>
      <c r="D63" s="60"/>
      <c r="E63" s="60"/>
      <c r="F63" s="60"/>
      <c r="G63" s="129">
        <f t="shared" si="2"/>
        <v>0</v>
      </c>
      <c r="H63" s="125">
        <f t="shared" si="10"/>
        <v>0</v>
      </c>
      <c r="I63" s="125">
        <f t="shared" si="4"/>
        <v>0</v>
      </c>
    </row>
    <row r="64" spans="2:9" s="26" customFormat="1" ht="37.5" customHeight="1" x14ac:dyDescent="0.2">
      <c r="B64" s="58">
        <v>2230</v>
      </c>
      <c r="C64" s="59" t="s">
        <v>140</v>
      </c>
      <c r="D64" s="60">
        <v>785000</v>
      </c>
      <c r="E64" s="60">
        <v>785000</v>
      </c>
      <c r="F64" s="60">
        <v>708010.95</v>
      </c>
      <c r="G64" s="129">
        <f t="shared" si="2"/>
        <v>-76989.050000000047</v>
      </c>
      <c r="H64" s="125">
        <f t="shared" si="10"/>
        <v>90.192477707006375</v>
      </c>
      <c r="I64" s="125">
        <f t="shared" si="4"/>
        <v>90.192477707006375</v>
      </c>
    </row>
    <row r="65" spans="2:9" s="26" customFormat="1" ht="42" customHeight="1" x14ac:dyDescent="0.2">
      <c r="B65" s="58">
        <v>2240</v>
      </c>
      <c r="C65" s="59" t="s">
        <v>141</v>
      </c>
      <c r="D65" s="60">
        <v>1258552.5900000001</v>
      </c>
      <c r="E65" s="60">
        <v>1258552.5900000001</v>
      </c>
      <c r="F65" s="60">
        <v>1009199</v>
      </c>
      <c r="G65" s="129">
        <f t="shared" si="2"/>
        <v>-249353.59000000008</v>
      </c>
      <c r="H65" s="125">
        <f t="shared" si="10"/>
        <v>80.187272905298286</v>
      </c>
      <c r="I65" s="125">
        <f t="shared" si="4"/>
        <v>80.187272905298286</v>
      </c>
    </row>
    <row r="66" spans="2:9" s="26" customFormat="1" ht="37.5" customHeight="1" x14ac:dyDescent="0.2">
      <c r="B66" s="58">
        <v>2250</v>
      </c>
      <c r="C66" s="59" t="s">
        <v>153</v>
      </c>
      <c r="D66" s="60">
        <v>72420</v>
      </c>
      <c r="E66" s="60">
        <v>72420</v>
      </c>
      <c r="F66" s="60">
        <v>65830.13</v>
      </c>
      <c r="G66" s="129">
        <f t="shared" si="2"/>
        <v>-6589.8699999999953</v>
      </c>
      <c r="H66" s="125">
        <f t="shared" si="10"/>
        <v>90.900483291908316</v>
      </c>
      <c r="I66" s="125">
        <f t="shared" si="4"/>
        <v>90.900483291908316</v>
      </c>
    </row>
    <row r="67" spans="2:9" s="26" customFormat="1" ht="36.75" customHeight="1" x14ac:dyDescent="0.2">
      <c r="B67" s="58">
        <v>2271</v>
      </c>
      <c r="C67" s="59" t="s">
        <v>154</v>
      </c>
      <c r="D67" s="60">
        <v>3321133</v>
      </c>
      <c r="E67" s="60">
        <v>3321133</v>
      </c>
      <c r="F67" s="60">
        <v>2806167.82</v>
      </c>
      <c r="G67" s="129">
        <f t="shared" si="2"/>
        <v>-514965.18000000017</v>
      </c>
      <c r="H67" s="125">
        <f t="shared" si="10"/>
        <v>84.494292158730161</v>
      </c>
      <c r="I67" s="125">
        <f t="shared" si="4"/>
        <v>84.494292158730161</v>
      </c>
    </row>
    <row r="68" spans="2:9" s="26" customFormat="1" ht="40.5" customHeight="1" x14ac:dyDescent="0.2">
      <c r="B68" s="58">
        <v>2272</v>
      </c>
      <c r="C68" s="59" t="s">
        <v>155</v>
      </c>
      <c r="D68" s="60">
        <v>104404</v>
      </c>
      <c r="E68" s="60">
        <v>104404</v>
      </c>
      <c r="F68" s="60">
        <v>81484.23</v>
      </c>
      <c r="G68" s="129">
        <f t="shared" si="2"/>
        <v>-22919.770000000004</v>
      </c>
      <c r="H68" s="125">
        <f t="shared" si="10"/>
        <v>78.047038427646442</v>
      </c>
      <c r="I68" s="125">
        <f t="shared" si="4"/>
        <v>78.047038427646442</v>
      </c>
    </row>
    <row r="69" spans="2:9" s="26" customFormat="1" ht="42" customHeight="1" x14ac:dyDescent="0.2">
      <c r="B69" s="58">
        <v>2273</v>
      </c>
      <c r="C69" s="59" t="s">
        <v>156</v>
      </c>
      <c r="D69" s="60">
        <v>931760</v>
      </c>
      <c r="E69" s="60">
        <v>931760</v>
      </c>
      <c r="F69" s="60">
        <v>864867.74</v>
      </c>
      <c r="G69" s="129">
        <f t="shared" si="2"/>
        <v>-66892.260000000009</v>
      </c>
      <c r="H69" s="125">
        <f t="shared" si="10"/>
        <v>92.820870181162533</v>
      </c>
      <c r="I69" s="125">
        <f t="shared" si="4"/>
        <v>92.820870181162533</v>
      </c>
    </row>
    <row r="70" spans="2:9" s="26" customFormat="1" ht="42" customHeight="1" x14ac:dyDescent="0.2">
      <c r="B70" s="58">
        <v>2274</v>
      </c>
      <c r="C70" s="59" t="s">
        <v>157</v>
      </c>
      <c r="D70" s="60">
        <v>2685530</v>
      </c>
      <c r="E70" s="60">
        <v>2685530</v>
      </c>
      <c r="F70" s="60">
        <v>2357156.7200000002</v>
      </c>
      <c r="G70" s="129">
        <f t="shared" si="2"/>
        <v>-328373.2799999998</v>
      </c>
      <c r="H70" s="125">
        <f t="shared" si="10"/>
        <v>87.77249630426769</v>
      </c>
      <c r="I70" s="125">
        <f t="shared" si="4"/>
        <v>87.77249630426769</v>
      </c>
    </row>
    <row r="71" spans="2:9" s="26" customFormat="1" ht="51" customHeight="1" x14ac:dyDescent="0.2">
      <c r="B71" s="58">
        <v>2275</v>
      </c>
      <c r="C71" s="59" t="s">
        <v>158</v>
      </c>
      <c r="D71" s="60">
        <v>629515</v>
      </c>
      <c r="E71" s="60">
        <v>629515</v>
      </c>
      <c r="F71" s="60">
        <v>388535.8</v>
      </c>
      <c r="G71" s="129">
        <f t="shared" si="2"/>
        <v>-240979.20000000001</v>
      </c>
      <c r="H71" s="125">
        <f t="shared" si="10"/>
        <v>61.719863704597977</v>
      </c>
      <c r="I71" s="125">
        <f t="shared" si="4"/>
        <v>61.719863704597977</v>
      </c>
    </row>
    <row r="72" spans="2:9" s="26" customFormat="1" ht="62.25" customHeight="1" x14ac:dyDescent="0.2">
      <c r="B72" s="58">
        <v>2282</v>
      </c>
      <c r="C72" s="59" t="s">
        <v>137</v>
      </c>
      <c r="D72" s="60">
        <v>93142</v>
      </c>
      <c r="E72" s="60">
        <v>93142</v>
      </c>
      <c r="F72" s="60">
        <v>36950</v>
      </c>
      <c r="G72" s="129">
        <f t="shared" si="2"/>
        <v>-56192</v>
      </c>
      <c r="H72" s="125">
        <f t="shared" si="10"/>
        <v>39.670610465740481</v>
      </c>
      <c r="I72" s="125">
        <f t="shared" si="4"/>
        <v>39.670610465740481</v>
      </c>
    </row>
    <row r="73" spans="2:9" s="26" customFormat="1" ht="44.25" customHeight="1" x14ac:dyDescent="0.2">
      <c r="B73" s="58">
        <v>2800</v>
      </c>
      <c r="C73" s="59" t="s">
        <v>159</v>
      </c>
      <c r="D73" s="60">
        <v>13715</v>
      </c>
      <c r="E73" s="60">
        <v>13715</v>
      </c>
      <c r="F73" s="60">
        <v>13709.75</v>
      </c>
      <c r="G73" s="129">
        <f t="shared" si="2"/>
        <v>-5.25</v>
      </c>
      <c r="H73" s="125">
        <f t="shared" si="10"/>
        <v>99.961720743711268</v>
      </c>
      <c r="I73" s="125">
        <f t="shared" si="4"/>
        <v>99.961720743711268</v>
      </c>
    </row>
    <row r="74" spans="2:9" s="26" customFormat="1" ht="67.5" customHeight="1" x14ac:dyDescent="0.2">
      <c r="B74" s="128" t="s">
        <v>82</v>
      </c>
      <c r="C74" s="64" t="s">
        <v>83</v>
      </c>
      <c r="D74" s="129">
        <f>D75+D76+D77+D78+D79+D80+D81+D82+D83</f>
        <v>1902105</v>
      </c>
      <c r="E74" s="129">
        <f t="shared" ref="E74:F74" si="11">E75+E76+E77+E78+E79+E80+E81+E82+E83</f>
        <v>1902105</v>
      </c>
      <c r="F74" s="129">
        <f t="shared" si="11"/>
        <v>1818449.57</v>
      </c>
      <c r="G74" s="129">
        <f t="shared" si="2"/>
        <v>-83655.429999999935</v>
      </c>
      <c r="H74" s="125">
        <f t="shared" si="6"/>
        <v>95.601955202262758</v>
      </c>
      <c r="I74" s="125">
        <f t="shared" si="4"/>
        <v>95.601955202262758</v>
      </c>
    </row>
    <row r="75" spans="2:9" s="26" customFormat="1" ht="31.5" customHeight="1" x14ac:dyDescent="0.2">
      <c r="B75" s="58">
        <v>2111</v>
      </c>
      <c r="C75" s="59" t="s">
        <v>151</v>
      </c>
      <c r="D75" s="60">
        <v>1406584</v>
      </c>
      <c r="E75" s="60">
        <v>1406584</v>
      </c>
      <c r="F75" s="60">
        <v>1403991.28</v>
      </c>
      <c r="G75" s="129">
        <f t="shared" si="2"/>
        <v>-2592.7199999999721</v>
      </c>
      <c r="H75" s="125">
        <f t="shared" si="6"/>
        <v>99.815672579810382</v>
      </c>
      <c r="I75" s="125">
        <f t="shared" si="4"/>
        <v>99.815672579810382</v>
      </c>
    </row>
    <row r="76" spans="2:9" s="26" customFormat="1" ht="42.75" customHeight="1" x14ac:dyDescent="0.2">
      <c r="B76" s="58">
        <v>2120</v>
      </c>
      <c r="C76" s="59" t="s">
        <v>152</v>
      </c>
      <c r="D76" s="60">
        <v>266006</v>
      </c>
      <c r="E76" s="60">
        <v>266006</v>
      </c>
      <c r="F76" s="60">
        <v>265775.49</v>
      </c>
      <c r="G76" s="129">
        <f t="shared" si="2"/>
        <v>-230.51000000000931</v>
      </c>
      <c r="H76" s="125">
        <f t="shared" si="6"/>
        <v>99.913344059908411</v>
      </c>
      <c r="I76" s="125">
        <f t="shared" si="4"/>
        <v>99.913344059908411</v>
      </c>
    </row>
    <row r="77" spans="2:9" s="26" customFormat="1" ht="47.25" customHeight="1" x14ac:dyDescent="0.2">
      <c r="B77" s="58">
        <v>2210</v>
      </c>
      <c r="C77" s="59" t="s">
        <v>135</v>
      </c>
      <c r="D77" s="60">
        <v>5144</v>
      </c>
      <c r="E77" s="60">
        <v>5144</v>
      </c>
      <c r="F77" s="60">
        <v>5133</v>
      </c>
      <c r="G77" s="129">
        <f t="shared" si="2"/>
        <v>-11</v>
      </c>
      <c r="H77" s="125">
        <f t="shared" si="6"/>
        <v>99.786158631415248</v>
      </c>
      <c r="I77" s="125">
        <f t="shared" si="4"/>
        <v>99.786158631415248</v>
      </c>
    </row>
    <row r="78" spans="2:9" s="26" customFormat="1" ht="37.5" customHeight="1" x14ac:dyDescent="0.2">
      <c r="B78" s="58">
        <v>2240</v>
      </c>
      <c r="C78" s="59" t="s">
        <v>141</v>
      </c>
      <c r="D78" s="60">
        <v>2911</v>
      </c>
      <c r="E78" s="60">
        <v>2911</v>
      </c>
      <c r="F78" s="60">
        <v>2558.23</v>
      </c>
      <c r="G78" s="129">
        <f t="shared" si="2"/>
        <v>-352.77</v>
      </c>
      <c r="H78" s="125">
        <f t="shared" si="6"/>
        <v>87.88148402610787</v>
      </c>
      <c r="I78" s="125">
        <f t="shared" si="4"/>
        <v>87.88148402610787</v>
      </c>
    </row>
    <row r="79" spans="2:9" s="26" customFormat="1" ht="47.25" customHeight="1" x14ac:dyDescent="0.2">
      <c r="B79" s="58">
        <v>2250</v>
      </c>
      <c r="C79" s="59" t="s">
        <v>153</v>
      </c>
      <c r="D79" s="60">
        <v>9900</v>
      </c>
      <c r="E79" s="60">
        <v>9900</v>
      </c>
      <c r="F79" s="60">
        <v>8033.32</v>
      </c>
      <c r="G79" s="129">
        <f t="shared" si="2"/>
        <v>-1866.6800000000003</v>
      </c>
      <c r="H79" s="125">
        <f t="shared" si="6"/>
        <v>81.14464646464647</v>
      </c>
      <c r="I79" s="125">
        <f t="shared" si="4"/>
        <v>81.14464646464647</v>
      </c>
    </row>
    <row r="80" spans="2:9" s="26" customFormat="1" ht="37.5" customHeight="1" x14ac:dyDescent="0.2">
      <c r="B80" s="58">
        <v>2271</v>
      </c>
      <c r="C80" s="59" t="s">
        <v>154</v>
      </c>
      <c r="D80" s="60">
        <v>192238</v>
      </c>
      <c r="E80" s="60">
        <v>192238</v>
      </c>
      <c r="F80" s="60">
        <v>120288</v>
      </c>
      <c r="G80" s="129">
        <f t="shared" si="2"/>
        <v>-71950</v>
      </c>
      <c r="H80" s="125">
        <f t="shared" si="6"/>
        <v>62.572436250897326</v>
      </c>
      <c r="I80" s="125">
        <f t="shared" si="4"/>
        <v>62.572436250897326</v>
      </c>
    </row>
    <row r="81" spans="2:9" s="26" customFormat="1" ht="45" customHeight="1" x14ac:dyDescent="0.2">
      <c r="B81" s="58">
        <v>2272</v>
      </c>
      <c r="C81" s="59" t="s">
        <v>155</v>
      </c>
      <c r="D81" s="60">
        <v>5466</v>
      </c>
      <c r="E81" s="60">
        <v>5466</v>
      </c>
      <c r="F81" s="60">
        <v>4465.71</v>
      </c>
      <c r="G81" s="129">
        <f t="shared" si="2"/>
        <v>-1000.29</v>
      </c>
      <c r="H81" s="125">
        <f t="shared" si="6"/>
        <v>81.699780461031835</v>
      </c>
      <c r="I81" s="125">
        <f t="shared" si="4"/>
        <v>81.699780461031835</v>
      </c>
    </row>
    <row r="82" spans="2:9" s="26" customFormat="1" ht="47.25" customHeight="1" x14ac:dyDescent="0.2">
      <c r="B82" s="58">
        <v>2273</v>
      </c>
      <c r="C82" s="59" t="s">
        <v>156</v>
      </c>
      <c r="D82" s="60">
        <v>8510</v>
      </c>
      <c r="E82" s="60">
        <v>8510</v>
      </c>
      <c r="F82" s="60">
        <v>8204.5400000000009</v>
      </c>
      <c r="G82" s="129">
        <f t="shared" si="2"/>
        <v>-305.45999999999913</v>
      </c>
      <c r="H82" s="125">
        <f t="shared" si="6"/>
        <v>96.410575793184492</v>
      </c>
      <c r="I82" s="125">
        <f t="shared" si="4"/>
        <v>96.410575793184492</v>
      </c>
    </row>
    <row r="83" spans="2:9" s="26" customFormat="1" ht="67.5" customHeight="1" x14ac:dyDescent="0.2">
      <c r="B83" s="58">
        <v>2282</v>
      </c>
      <c r="C83" s="59" t="s">
        <v>137</v>
      </c>
      <c r="D83" s="60">
        <v>5346</v>
      </c>
      <c r="E83" s="60">
        <v>5346</v>
      </c>
      <c r="F83" s="60">
        <v>0</v>
      </c>
      <c r="G83" s="129">
        <f t="shared" si="2"/>
        <v>-5346</v>
      </c>
      <c r="H83" s="125">
        <f t="shared" si="6"/>
        <v>0</v>
      </c>
      <c r="I83" s="125">
        <f t="shared" si="4"/>
        <v>0</v>
      </c>
    </row>
    <row r="84" spans="2:9" s="26" customFormat="1" ht="54" customHeight="1" x14ac:dyDescent="0.2">
      <c r="B84" s="128" t="s">
        <v>125</v>
      </c>
      <c r="C84" s="64" t="s">
        <v>126</v>
      </c>
      <c r="D84" s="129">
        <f>D85+D86+D87+D88+D89+D90</f>
        <v>1947977</v>
      </c>
      <c r="E84" s="129">
        <f t="shared" ref="E84:F84" si="12">E85+E86+E87+E88+E89+E90</f>
        <v>1947977</v>
      </c>
      <c r="F84" s="129">
        <f t="shared" si="12"/>
        <v>1558773.3800000001</v>
      </c>
      <c r="G84" s="129">
        <f t="shared" si="2"/>
        <v>-389203.61999999988</v>
      </c>
      <c r="H84" s="125">
        <f t="shared" si="6"/>
        <v>80.020112147114673</v>
      </c>
      <c r="I84" s="125">
        <f t="shared" si="4"/>
        <v>80.020112147114673</v>
      </c>
    </row>
    <row r="85" spans="2:9" s="26" customFormat="1" ht="38.25" customHeight="1" x14ac:dyDescent="0.2">
      <c r="B85" s="58">
        <v>2111</v>
      </c>
      <c r="C85" s="59" t="s">
        <v>151</v>
      </c>
      <c r="D85" s="60">
        <v>633187.5</v>
      </c>
      <c r="E85" s="60">
        <v>633187.5</v>
      </c>
      <c r="F85" s="60">
        <v>628555.64</v>
      </c>
      <c r="G85" s="129">
        <f t="shared" si="2"/>
        <v>-4631.859999999986</v>
      </c>
      <c r="H85" s="125">
        <f t="shared" si="6"/>
        <v>99.268485243312611</v>
      </c>
      <c r="I85" s="125">
        <f t="shared" si="4"/>
        <v>99.268485243312611</v>
      </c>
    </row>
    <row r="86" spans="2:9" s="26" customFormat="1" ht="37.5" customHeight="1" x14ac:dyDescent="0.2">
      <c r="B86" s="58">
        <v>2120</v>
      </c>
      <c r="C86" s="59" t="s">
        <v>152</v>
      </c>
      <c r="D86" s="60">
        <v>147430</v>
      </c>
      <c r="E86" s="60">
        <v>147430</v>
      </c>
      <c r="F86" s="60">
        <v>146387.34</v>
      </c>
      <c r="G86" s="129">
        <f t="shared" si="2"/>
        <v>-1042.6600000000035</v>
      </c>
      <c r="H86" s="125">
        <f t="shared" si="6"/>
        <v>99.292776232788441</v>
      </c>
      <c r="I86" s="125">
        <f t="shared" si="4"/>
        <v>99.292776232788441</v>
      </c>
    </row>
    <row r="87" spans="2:9" s="26" customFormat="1" ht="39.75" customHeight="1" x14ac:dyDescent="0.2">
      <c r="B87" s="58">
        <v>2210</v>
      </c>
      <c r="C87" s="59" t="s">
        <v>135</v>
      </c>
      <c r="D87" s="60">
        <v>48771</v>
      </c>
      <c r="E87" s="60">
        <v>48771</v>
      </c>
      <c r="F87" s="60">
        <v>821</v>
      </c>
      <c r="G87" s="129">
        <f t="shared" si="2"/>
        <v>-47950</v>
      </c>
      <c r="H87" s="125">
        <f t="shared" si="6"/>
        <v>1.6833774169075884</v>
      </c>
      <c r="I87" s="125">
        <f t="shared" si="4"/>
        <v>1.6833774169075884</v>
      </c>
    </row>
    <row r="88" spans="2:9" s="26" customFormat="1" ht="37.5" customHeight="1" x14ac:dyDescent="0.2">
      <c r="B88" s="58">
        <v>2240</v>
      </c>
      <c r="C88" s="59" t="s">
        <v>141</v>
      </c>
      <c r="D88" s="60">
        <v>1109946</v>
      </c>
      <c r="E88" s="60">
        <v>1109946</v>
      </c>
      <c r="F88" s="60">
        <v>778501.14</v>
      </c>
      <c r="G88" s="129">
        <f t="shared" si="2"/>
        <v>-331444.86</v>
      </c>
      <c r="H88" s="125">
        <f t="shared" si="6"/>
        <v>70.138649988377807</v>
      </c>
      <c r="I88" s="125">
        <f t="shared" si="4"/>
        <v>70.138649988377807</v>
      </c>
    </row>
    <row r="89" spans="2:9" s="26" customFormat="1" ht="39.75" customHeight="1" x14ac:dyDescent="0.2">
      <c r="B89" s="58">
        <v>2250</v>
      </c>
      <c r="C89" s="59" t="s">
        <v>153</v>
      </c>
      <c r="D89" s="60">
        <v>7900</v>
      </c>
      <c r="E89" s="60">
        <v>7900</v>
      </c>
      <c r="F89" s="60">
        <v>4508.26</v>
      </c>
      <c r="G89" s="129">
        <f t="shared" si="2"/>
        <v>-3391.74</v>
      </c>
      <c r="H89" s="125">
        <f t="shared" si="6"/>
        <v>57.066582278481015</v>
      </c>
      <c r="I89" s="125">
        <f t="shared" si="4"/>
        <v>57.066582278481015</v>
      </c>
    </row>
    <row r="90" spans="2:9" s="26" customFormat="1" ht="54" customHeight="1" x14ac:dyDescent="0.2">
      <c r="B90" s="58">
        <v>2282</v>
      </c>
      <c r="C90" s="59" t="s">
        <v>137</v>
      </c>
      <c r="D90" s="60">
        <v>742.5</v>
      </c>
      <c r="E90" s="60">
        <v>742.5</v>
      </c>
      <c r="F90" s="60">
        <v>0</v>
      </c>
      <c r="G90" s="129">
        <f t="shared" si="2"/>
        <v>-742.5</v>
      </c>
      <c r="H90" s="125">
        <f t="shared" si="6"/>
        <v>0</v>
      </c>
      <c r="I90" s="125">
        <f t="shared" si="4"/>
        <v>0</v>
      </c>
    </row>
    <row r="91" spans="2:9" s="26" customFormat="1" ht="49.5" customHeight="1" x14ac:dyDescent="0.2">
      <c r="B91" s="128" t="s">
        <v>127</v>
      </c>
      <c r="C91" s="64" t="s">
        <v>128</v>
      </c>
      <c r="D91" s="129">
        <f>D92+D93+D94+D95+D96+D97</f>
        <v>2124616</v>
      </c>
      <c r="E91" s="129">
        <f t="shared" ref="E91:F91" si="13">E92+E93+E94+E95+E96+E97</f>
        <v>2124616</v>
      </c>
      <c r="F91" s="129">
        <f t="shared" si="13"/>
        <v>1950102.63</v>
      </c>
      <c r="G91" s="129">
        <f t="shared" si="2"/>
        <v>-174513.37000000011</v>
      </c>
      <c r="H91" s="125">
        <f t="shared" si="6"/>
        <v>91.786121821543276</v>
      </c>
      <c r="I91" s="125">
        <f t="shared" si="4"/>
        <v>91.786121821543276</v>
      </c>
    </row>
    <row r="92" spans="2:9" s="26" customFormat="1" ht="33" customHeight="1" x14ac:dyDescent="0.2">
      <c r="B92" s="58">
        <v>2111</v>
      </c>
      <c r="C92" s="59" t="s">
        <v>151</v>
      </c>
      <c r="D92" s="60">
        <v>1209532</v>
      </c>
      <c r="E92" s="60">
        <v>1209532</v>
      </c>
      <c r="F92" s="60">
        <v>1209469.6599999999</v>
      </c>
      <c r="G92" s="129">
        <f t="shared" si="2"/>
        <v>-62.340000000083819</v>
      </c>
      <c r="H92" s="125">
        <f t="shared" si="6"/>
        <v>99.994845940413313</v>
      </c>
      <c r="I92" s="125">
        <f t="shared" si="4"/>
        <v>99.994845940413313</v>
      </c>
    </row>
    <row r="93" spans="2:9" s="26" customFormat="1" ht="36" customHeight="1" x14ac:dyDescent="0.2">
      <c r="B93" s="58">
        <v>2120</v>
      </c>
      <c r="C93" s="59" t="s">
        <v>152</v>
      </c>
      <c r="D93" s="60">
        <v>255230</v>
      </c>
      <c r="E93" s="60">
        <v>255230</v>
      </c>
      <c r="F93" s="60">
        <v>255227.46</v>
      </c>
      <c r="G93" s="129">
        <f t="shared" si="2"/>
        <v>-2.5400000000081491</v>
      </c>
      <c r="H93" s="125">
        <f t="shared" si="6"/>
        <v>99.999004819182687</v>
      </c>
      <c r="I93" s="125">
        <f t="shared" si="4"/>
        <v>99.999004819182687</v>
      </c>
    </row>
    <row r="94" spans="2:9" s="26" customFormat="1" ht="37.5" customHeight="1" x14ac:dyDescent="0.2">
      <c r="B94" s="58">
        <v>2210</v>
      </c>
      <c r="C94" s="59" t="s">
        <v>135</v>
      </c>
      <c r="D94" s="60">
        <v>593930</v>
      </c>
      <c r="E94" s="60">
        <v>593930</v>
      </c>
      <c r="F94" s="60">
        <v>431965.75</v>
      </c>
      <c r="G94" s="129">
        <f t="shared" si="2"/>
        <v>-161964.25</v>
      </c>
      <c r="H94" s="125">
        <f t="shared" si="6"/>
        <v>72.730077618574583</v>
      </c>
      <c r="I94" s="125">
        <f t="shared" si="4"/>
        <v>72.730077618574583</v>
      </c>
    </row>
    <row r="95" spans="2:9" s="26" customFormat="1" ht="38.25" customHeight="1" x14ac:dyDescent="0.2">
      <c r="B95" s="58">
        <v>2240</v>
      </c>
      <c r="C95" s="59" t="s">
        <v>141</v>
      </c>
      <c r="D95" s="60">
        <v>53817</v>
      </c>
      <c r="E95" s="60">
        <v>53817</v>
      </c>
      <c r="F95" s="60">
        <v>50039.76</v>
      </c>
      <c r="G95" s="129">
        <f t="shared" si="2"/>
        <v>-3777.239999999998</v>
      </c>
      <c r="H95" s="125">
        <f t="shared" si="6"/>
        <v>92.981325603433859</v>
      </c>
      <c r="I95" s="125">
        <f t="shared" si="4"/>
        <v>92.981325603433859</v>
      </c>
    </row>
    <row r="96" spans="2:9" s="26" customFormat="1" ht="36" customHeight="1" x14ac:dyDescent="0.2">
      <c r="B96" s="58">
        <v>2250</v>
      </c>
      <c r="C96" s="59" t="s">
        <v>153</v>
      </c>
      <c r="D96" s="60">
        <v>4140</v>
      </c>
      <c r="E96" s="60">
        <v>4140</v>
      </c>
      <c r="F96" s="60">
        <v>3400</v>
      </c>
      <c r="G96" s="129">
        <f t="shared" si="2"/>
        <v>-740</v>
      </c>
      <c r="H96" s="125">
        <f t="shared" si="6"/>
        <v>82.125603864734302</v>
      </c>
      <c r="I96" s="125">
        <f t="shared" si="4"/>
        <v>82.125603864734302</v>
      </c>
    </row>
    <row r="97" spans="2:9" s="26" customFormat="1" ht="52.5" customHeight="1" x14ac:dyDescent="0.2">
      <c r="B97" s="58">
        <v>2282</v>
      </c>
      <c r="C97" s="59" t="s">
        <v>137</v>
      </c>
      <c r="D97" s="60">
        <v>7967</v>
      </c>
      <c r="E97" s="60">
        <v>7967</v>
      </c>
      <c r="F97" s="60">
        <v>0</v>
      </c>
      <c r="G97" s="129">
        <f t="shared" si="2"/>
        <v>-7967</v>
      </c>
      <c r="H97" s="125">
        <f t="shared" si="6"/>
        <v>0</v>
      </c>
      <c r="I97" s="125">
        <f t="shared" si="4"/>
        <v>0</v>
      </c>
    </row>
    <row r="98" spans="2:9" s="26" customFormat="1" ht="31.5" customHeight="1" x14ac:dyDescent="0.2">
      <c r="B98" s="128" t="s">
        <v>86</v>
      </c>
      <c r="C98" s="64" t="s">
        <v>87</v>
      </c>
      <c r="D98" s="129">
        <v>76610</v>
      </c>
      <c r="E98" s="129">
        <v>76610</v>
      </c>
      <c r="F98" s="129">
        <v>67580</v>
      </c>
      <c r="G98" s="60">
        <f t="shared" si="2"/>
        <v>-9030</v>
      </c>
      <c r="H98" s="48">
        <f t="shared" si="6"/>
        <v>88.213027019971278</v>
      </c>
      <c r="I98" s="48">
        <f t="shared" si="4"/>
        <v>88.213027019971278</v>
      </c>
    </row>
    <row r="99" spans="2:9" s="26" customFormat="1" ht="51.75" customHeight="1" x14ac:dyDescent="0.2">
      <c r="B99" s="173">
        <v>1170</v>
      </c>
      <c r="C99" s="64" t="s">
        <v>175</v>
      </c>
      <c r="D99" s="129">
        <f>D100+D101+D102+D103+D104</f>
        <v>1290799</v>
      </c>
      <c r="E99" s="129">
        <f t="shared" ref="E99:F99" si="14">E100+E101+E102+E103+E104</f>
        <v>1290799</v>
      </c>
      <c r="F99" s="129">
        <f t="shared" si="14"/>
        <v>863947.90000000014</v>
      </c>
      <c r="G99" s="60">
        <f t="shared" si="2"/>
        <v>-426851.09999999986</v>
      </c>
      <c r="H99" s="48">
        <f t="shared" si="6"/>
        <v>66.931249559381442</v>
      </c>
      <c r="I99" s="48">
        <f t="shared" si="4"/>
        <v>66.931249559381442</v>
      </c>
    </row>
    <row r="100" spans="2:9" s="26" customFormat="1" ht="51.75" customHeight="1" x14ac:dyDescent="0.2">
      <c r="B100" s="174">
        <v>2111</v>
      </c>
      <c r="C100" s="59" t="s">
        <v>151</v>
      </c>
      <c r="D100" s="60">
        <v>998789</v>
      </c>
      <c r="E100" s="60">
        <v>998789</v>
      </c>
      <c r="F100" s="60">
        <v>654290.29</v>
      </c>
      <c r="G100" s="60">
        <f t="shared" si="2"/>
        <v>-344498.70999999996</v>
      </c>
      <c r="H100" s="48">
        <f t="shared" si="6"/>
        <v>65.508359623504063</v>
      </c>
      <c r="I100" s="48">
        <f t="shared" si="4"/>
        <v>65.508359623504063</v>
      </c>
    </row>
    <row r="101" spans="2:9" s="26" customFormat="1" ht="51.75" customHeight="1" x14ac:dyDescent="0.2">
      <c r="B101" s="174">
        <v>2120</v>
      </c>
      <c r="C101" s="59" t="s">
        <v>152</v>
      </c>
      <c r="D101" s="60">
        <v>219650</v>
      </c>
      <c r="E101" s="60">
        <v>219650</v>
      </c>
      <c r="F101" s="60">
        <v>144082.07</v>
      </c>
      <c r="G101" s="60">
        <f t="shared" si="2"/>
        <v>-75567.929999999993</v>
      </c>
      <c r="H101" s="48">
        <f t="shared" si="6"/>
        <v>65.596207603004785</v>
      </c>
      <c r="I101" s="48">
        <f t="shared" si="4"/>
        <v>65.596207603004785</v>
      </c>
    </row>
    <row r="102" spans="2:9" s="26" customFormat="1" ht="51.75" customHeight="1" x14ac:dyDescent="0.2">
      <c r="B102" s="174">
        <v>2210</v>
      </c>
      <c r="C102" s="59" t="s">
        <v>135</v>
      </c>
      <c r="D102" s="60">
        <v>56430</v>
      </c>
      <c r="E102" s="60">
        <v>56430</v>
      </c>
      <c r="F102" s="60">
        <v>55818.25</v>
      </c>
      <c r="G102" s="60">
        <f t="shared" si="2"/>
        <v>-611.75</v>
      </c>
      <c r="H102" s="48">
        <f t="shared" si="6"/>
        <v>98.915913521176677</v>
      </c>
      <c r="I102" s="48">
        <f t="shared" si="4"/>
        <v>98.915913521176677</v>
      </c>
    </row>
    <row r="103" spans="2:9" s="26" customFormat="1" ht="51.75" customHeight="1" x14ac:dyDescent="0.2">
      <c r="B103" s="174">
        <v>2250</v>
      </c>
      <c r="C103" s="59" t="s">
        <v>153</v>
      </c>
      <c r="D103" s="60">
        <v>13795</v>
      </c>
      <c r="E103" s="60">
        <v>13795</v>
      </c>
      <c r="F103" s="60">
        <v>9107.2900000000009</v>
      </c>
      <c r="G103" s="60">
        <f t="shared" si="2"/>
        <v>-4687.7099999999991</v>
      </c>
      <c r="H103" s="48">
        <f t="shared" si="6"/>
        <v>66.018774918448713</v>
      </c>
      <c r="I103" s="48">
        <f t="shared" si="4"/>
        <v>66.018774918448713</v>
      </c>
    </row>
    <row r="104" spans="2:9" s="26" customFormat="1" ht="51.75" customHeight="1" x14ac:dyDescent="0.2">
      <c r="B104" s="174">
        <v>2282</v>
      </c>
      <c r="C104" s="59" t="s">
        <v>137</v>
      </c>
      <c r="D104" s="60">
        <v>2135</v>
      </c>
      <c r="E104" s="60">
        <v>2135</v>
      </c>
      <c r="F104" s="60">
        <v>650</v>
      </c>
      <c r="G104" s="60">
        <f t="shared" si="2"/>
        <v>-1485</v>
      </c>
      <c r="H104" s="48">
        <f t="shared" si="6"/>
        <v>30.444964871194379</v>
      </c>
      <c r="I104" s="48">
        <f t="shared" si="4"/>
        <v>30.444964871194379</v>
      </c>
    </row>
    <row r="105" spans="2:9" s="26" customFormat="1" ht="52.5" customHeight="1" x14ac:dyDescent="0.2">
      <c r="B105" s="130">
        <v>5031</v>
      </c>
      <c r="C105" s="64" t="s">
        <v>98</v>
      </c>
      <c r="D105" s="129">
        <f>D106+D107+D108+D109</f>
        <v>335765</v>
      </c>
      <c r="E105" s="129">
        <f t="shared" ref="E105:F105" si="15">E106+E107+E108+E109</f>
        <v>335765</v>
      </c>
      <c r="F105" s="129">
        <f t="shared" si="15"/>
        <v>331932.27</v>
      </c>
      <c r="G105" s="129">
        <f t="shared" si="2"/>
        <v>-3832.7299999999814</v>
      </c>
      <c r="H105" s="125">
        <f t="shared" si="6"/>
        <v>98.858508182806432</v>
      </c>
      <c r="I105" s="125">
        <f t="shared" si="4"/>
        <v>98.858508182806432</v>
      </c>
    </row>
    <row r="106" spans="2:9" s="26" customFormat="1" ht="42" customHeight="1" x14ac:dyDescent="0.2">
      <c r="B106" s="175">
        <v>2111</v>
      </c>
      <c r="C106" s="59" t="s">
        <v>151</v>
      </c>
      <c r="D106" s="60">
        <v>274268</v>
      </c>
      <c r="E106" s="60">
        <v>274268</v>
      </c>
      <c r="F106" s="60">
        <v>272909.82</v>
      </c>
      <c r="G106" s="60">
        <f t="shared" si="2"/>
        <v>-1358.179999999993</v>
      </c>
      <c r="H106" s="48">
        <f t="shared" si="6"/>
        <v>99.50479822655214</v>
      </c>
      <c r="I106" s="48">
        <f t="shared" si="4"/>
        <v>99.50479822655214</v>
      </c>
    </row>
    <row r="107" spans="2:9" s="26" customFormat="1" ht="40.5" customHeight="1" x14ac:dyDescent="0.2">
      <c r="B107" s="175">
        <v>2120</v>
      </c>
      <c r="C107" s="59" t="s">
        <v>152</v>
      </c>
      <c r="D107" s="60">
        <v>59800</v>
      </c>
      <c r="E107" s="60">
        <v>59800</v>
      </c>
      <c r="F107" s="60">
        <v>59022.45</v>
      </c>
      <c r="G107" s="60">
        <f t="shared" si="2"/>
        <v>-777.55000000000291</v>
      </c>
      <c r="H107" s="48">
        <f t="shared" si="6"/>
        <v>98.699749163879588</v>
      </c>
      <c r="I107" s="48">
        <f t="shared" si="4"/>
        <v>98.699749163879588</v>
      </c>
    </row>
    <row r="108" spans="2:9" s="26" customFormat="1" ht="43.5" customHeight="1" x14ac:dyDescent="0.2">
      <c r="B108" s="175">
        <v>2250</v>
      </c>
      <c r="C108" s="59" t="s">
        <v>153</v>
      </c>
      <c r="D108" s="60">
        <v>1400</v>
      </c>
      <c r="E108" s="60">
        <v>1400</v>
      </c>
      <c r="F108" s="60">
        <v>0</v>
      </c>
      <c r="G108" s="60">
        <f t="shared" si="2"/>
        <v>-1400</v>
      </c>
      <c r="H108" s="48">
        <f t="shared" si="6"/>
        <v>0</v>
      </c>
      <c r="I108" s="48">
        <f t="shared" si="4"/>
        <v>0</v>
      </c>
    </row>
    <row r="109" spans="2:9" s="26" customFormat="1" ht="52.5" customHeight="1" x14ac:dyDescent="0.2">
      <c r="B109" s="175">
        <v>2282</v>
      </c>
      <c r="C109" s="59" t="s">
        <v>137</v>
      </c>
      <c r="D109" s="60">
        <v>297</v>
      </c>
      <c r="E109" s="60">
        <v>297</v>
      </c>
      <c r="F109" s="60">
        <v>0</v>
      </c>
      <c r="G109" s="60">
        <f t="shared" si="2"/>
        <v>-297</v>
      </c>
      <c r="H109" s="48">
        <f t="shared" si="6"/>
        <v>0</v>
      </c>
      <c r="I109" s="48">
        <f t="shared" si="4"/>
        <v>0</v>
      </c>
    </row>
    <row r="110" spans="2:9" s="26" customFormat="1" ht="53.25" customHeight="1" x14ac:dyDescent="0.2">
      <c r="B110" s="62" t="s">
        <v>129</v>
      </c>
      <c r="C110" s="55" t="s">
        <v>130</v>
      </c>
      <c r="D110" s="63">
        <f>D111+D123+D124+D135+D145+D157+D165+D168+D169+D170+D171+D180+D181</f>
        <v>13620932</v>
      </c>
      <c r="E110" s="63">
        <f t="shared" ref="E110:F110" si="16">E111+E123+E124+E135+E145+E157+E165+E168+E169+E170+E171+E180+E181</f>
        <v>13620932</v>
      </c>
      <c r="F110" s="63">
        <f t="shared" si="16"/>
        <v>12934194.020000001</v>
      </c>
      <c r="G110" s="63">
        <f t="shared" si="2"/>
        <v>-686737.97999999858</v>
      </c>
      <c r="H110" s="63">
        <f>IF(E110=0,0,F110/E110*100)</f>
        <v>94.958215928249274</v>
      </c>
      <c r="I110" s="63">
        <f t="shared" si="4"/>
        <v>94.958215928249274</v>
      </c>
    </row>
    <row r="111" spans="2:9" s="26" customFormat="1" ht="88.5" customHeight="1" x14ac:dyDescent="0.2">
      <c r="B111" s="131" t="s">
        <v>84</v>
      </c>
      <c r="C111" s="64" t="s">
        <v>85</v>
      </c>
      <c r="D111" s="129">
        <f>D112+D113+D114+D115+D116+D117+D118+D119+D120+D121+D122</f>
        <v>2802969.92</v>
      </c>
      <c r="E111" s="129">
        <f t="shared" ref="E111:F111" si="17">E112+E113+E114+E115+E116+E117+E118+E119+E120+E121+E122</f>
        <v>2802969.92</v>
      </c>
      <c r="F111" s="129">
        <f t="shared" si="17"/>
        <v>2725031.9299999992</v>
      </c>
      <c r="G111" s="129">
        <f t="shared" si="2"/>
        <v>-77937.990000000689</v>
      </c>
      <c r="H111" s="129">
        <f t="shared" si="6"/>
        <v>97.219449647179928</v>
      </c>
      <c r="I111" s="129">
        <f t="shared" si="4"/>
        <v>97.219449647179928</v>
      </c>
    </row>
    <row r="112" spans="2:9" s="26" customFormat="1" ht="41.25" customHeight="1" x14ac:dyDescent="0.2">
      <c r="B112" s="61">
        <v>2111</v>
      </c>
      <c r="C112" s="59" t="s">
        <v>151</v>
      </c>
      <c r="D112" s="60">
        <v>2001700</v>
      </c>
      <c r="E112" s="60">
        <v>2001700</v>
      </c>
      <c r="F112" s="60">
        <v>2001653.19</v>
      </c>
      <c r="G112" s="129">
        <f t="shared" si="2"/>
        <v>-46.810000000055879</v>
      </c>
      <c r="H112" s="129">
        <f t="shared" si="6"/>
        <v>99.997661487735428</v>
      </c>
      <c r="I112" s="129">
        <f t="shared" si="4"/>
        <v>99.997661487735428</v>
      </c>
    </row>
    <row r="113" spans="2:9" s="26" customFormat="1" ht="43.5" customHeight="1" x14ac:dyDescent="0.2">
      <c r="B113" s="61">
        <v>2120</v>
      </c>
      <c r="C113" s="59" t="s">
        <v>152</v>
      </c>
      <c r="D113" s="60">
        <v>424300</v>
      </c>
      <c r="E113" s="60">
        <v>424300</v>
      </c>
      <c r="F113" s="60">
        <v>424153.73</v>
      </c>
      <c r="G113" s="129">
        <f t="shared" si="2"/>
        <v>-146.27000000001863</v>
      </c>
      <c r="H113" s="129">
        <f t="shared" si="6"/>
        <v>99.965526749941077</v>
      </c>
      <c r="I113" s="129">
        <f t="shared" si="4"/>
        <v>99.965526749941077</v>
      </c>
    </row>
    <row r="114" spans="2:9" s="26" customFormat="1" ht="49.5" customHeight="1" x14ac:dyDescent="0.2">
      <c r="B114" s="61">
        <v>2210</v>
      </c>
      <c r="C114" s="59" t="s">
        <v>135</v>
      </c>
      <c r="D114" s="60">
        <v>5160</v>
      </c>
      <c r="E114" s="60">
        <v>5160</v>
      </c>
      <c r="F114" s="60">
        <v>3688</v>
      </c>
      <c r="G114" s="129">
        <f t="shared" si="2"/>
        <v>-1472</v>
      </c>
      <c r="H114" s="129">
        <f t="shared" si="6"/>
        <v>71.47286821705427</v>
      </c>
      <c r="I114" s="129">
        <f t="shared" si="4"/>
        <v>71.47286821705427</v>
      </c>
    </row>
    <row r="115" spans="2:9" s="26" customFormat="1" ht="48" customHeight="1" x14ac:dyDescent="0.2">
      <c r="B115" s="61">
        <v>2240</v>
      </c>
      <c r="C115" s="59" t="s">
        <v>141</v>
      </c>
      <c r="D115" s="60">
        <v>4493</v>
      </c>
      <c r="E115" s="60">
        <v>4493</v>
      </c>
      <c r="F115" s="60">
        <v>4423.05</v>
      </c>
      <c r="G115" s="129">
        <f t="shared" si="2"/>
        <v>-69.949999999999818</v>
      </c>
      <c r="H115" s="129">
        <f t="shared" si="6"/>
        <v>98.443133763632318</v>
      </c>
      <c r="I115" s="129">
        <f t="shared" si="4"/>
        <v>98.443133763632318</v>
      </c>
    </row>
    <row r="116" spans="2:9" s="26" customFormat="1" ht="47.25" customHeight="1" x14ac:dyDescent="0.2">
      <c r="B116" s="61">
        <v>2250</v>
      </c>
      <c r="C116" s="59" t="s">
        <v>153</v>
      </c>
      <c r="D116" s="60">
        <v>3000</v>
      </c>
      <c r="E116" s="60">
        <v>3000</v>
      </c>
      <c r="F116" s="60">
        <v>1106.94</v>
      </c>
      <c r="G116" s="129">
        <f t="shared" si="2"/>
        <v>-1893.06</v>
      </c>
      <c r="H116" s="129">
        <f t="shared" si="6"/>
        <v>36.898000000000003</v>
      </c>
      <c r="I116" s="129">
        <f t="shared" si="4"/>
        <v>36.898000000000003</v>
      </c>
    </row>
    <row r="117" spans="2:9" s="26" customFormat="1" ht="46.5" customHeight="1" x14ac:dyDescent="0.2">
      <c r="B117" s="61">
        <v>2271</v>
      </c>
      <c r="C117" s="59" t="s">
        <v>154</v>
      </c>
      <c r="D117" s="60">
        <v>355399.92</v>
      </c>
      <c r="E117" s="60">
        <v>355399.92</v>
      </c>
      <c r="F117" s="60">
        <v>283181.13</v>
      </c>
      <c r="G117" s="129">
        <f t="shared" si="2"/>
        <v>-72218.789999999979</v>
      </c>
      <c r="H117" s="129">
        <f t="shared" si="6"/>
        <v>79.679570552520104</v>
      </c>
      <c r="I117" s="129">
        <f t="shared" si="4"/>
        <v>79.679570552520104</v>
      </c>
    </row>
    <row r="118" spans="2:9" s="26" customFormat="1" ht="54.75" customHeight="1" x14ac:dyDescent="0.2">
      <c r="B118" s="61">
        <v>2272</v>
      </c>
      <c r="C118" s="59" t="s">
        <v>155</v>
      </c>
      <c r="D118" s="60">
        <v>2400</v>
      </c>
      <c r="E118" s="60">
        <v>2400</v>
      </c>
      <c r="F118" s="60">
        <v>2146.7800000000002</v>
      </c>
      <c r="G118" s="129">
        <f t="shared" si="2"/>
        <v>-253.2199999999998</v>
      </c>
      <c r="H118" s="129">
        <f t="shared" si="6"/>
        <v>89.449166666666684</v>
      </c>
      <c r="I118" s="129">
        <f t="shared" si="4"/>
        <v>89.449166666666684</v>
      </c>
    </row>
    <row r="119" spans="2:9" s="26" customFormat="1" ht="51" customHeight="1" x14ac:dyDescent="0.2">
      <c r="B119" s="61">
        <v>2273</v>
      </c>
      <c r="C119" s="59" t="s">
        <v>156</v>
      </c>
      <c r="D119" s="60">
        <v>5310</v>
      </c>
      <c r="E119" s="60">
        <v>5310</v>
      </c>
      <c r="F119" s="60">
        <v>3472.11</v>
      </c>
      <c r="G119" s="129">
        <f t="shared" si="2"/>
        <v>-1837.8899999999999</v>
      </c>
      <c r="H119" s="129">
        <f t="shared" si="6"/>
        <v>65.388135593220341</v>
      </c>
      <c r="I119" s="129">
        <f t="shared" si="4"/>
        <v>65.388135593220341</v>
      </c>
    </row>
    <row r="120" spans="2:9" s="26" customFormat="1" ht="55.5" customHeight="1" x14ac:dyDescent="0.2">
      <c r="B120" s="61">
        <v>2275</v>
      </c>
      <c r="C120" s="59" t="s">
        <v>158</v>
      </c>
      <c r="D120" s="60">
        <v>1207</v>
      </c>
      <c r="E120" s="60">
        <v>1207</v>
      </c>
      <c r="F120" s="60">
        <v>1207</v>
      </c>
      <c r="G120" s="129">
        <f t="shared" si="2"/>
        <v>0</v>
      </c>
      <c r="H120" s="129">
        <f t="shared" si="6"/>
        <v>100</v>
      </c>
      <c r="I120" s="129">
        <f t="shared" si="4"/>
        <v>100</v>
      </c>
    </row>
    <row r="121" spans="2:9" s="26" customFormat="1" ht="72" customHeight="1" x14ac:dyDescent="0.2">
      <c r="B121" s="61">
        <v>2282</v>
      </c>
      <c r="C121" s="59" t="s">
        <v>137</v>
      </c>
      <c r="D121" s="60">
        <v>0</v>
      </c>
      <c r="E121" s="60">
        <v>0</v>
      </c>
      <c r="F121" s="60">
        <v>0</v>
      </c>
      <c r="G121" s="129">
        <f t="shared" si="2"/>
        <v>0</v>
      </c>
      <c r="H121" s="129">
        <f t="shared" si="6"/>
        <v>0</v>
      </c>
      <c r="I121" s="129">
        <f t="shared" si="4"/>
        <v>0</v>
      </c>
    </row>
    <row r="122" spans="2:9" s="26" customFormat="1" ht="51.75" customHeight="1" x14ac:dyDescent="0.2">
      <c r="B122" s="61">
        <v>2800</v>
      </c>
      <c r="C122" s="59" t="s">
        <v>159</v>
      </c>
      <c r="D122" s="60">
        <v>0</v>
      </c>
      <c r="E122" s="60">
        <v>0</v>
      </c>
      <c r="F122" s="60">
        <v>0</v>
      </c>
      <c r="G122" s="129">
        <f t="shared" si="2"/>
        <v>0</v>
      </c>
      <c r="H122" s="129">
        <f t="shared" si="6"/>
        <v>0</v>
      </c>
      <c r="I122" s="129">
        <f t="shared" si="4"/>
        <v>0</v>
      </c>
    </row>
    <row r="123" spans="2:9" s="26" customFormat="1" ht="37.5" customHeight="1" x14ac:dyDescent="0.2">
      <c r="B123" s="130">
        <v>3133</v>
      </c>
      <c r="C123" s="64" t="s">
        <v>131</v>
      </c>
      <c r="D123" s="129">
        <v>123652</v>
      </c>
      <c r="E123" s="129">
        <v>123652</v>
      </c>
      <c r="F123" s="129">
        <v>123491.14</v>
      </c>
      <c r="G123" s="129">
        <f t="shared" si="2"/>
        <v>-160.86000000000058</v>
      </c>
      <c r="H123" s="129">
        <f t="shared" si="6"/>
        <v>99.869909099731501</v>
      </c>
      <c r="I123" s="129">
        <f t="shared" si="4"/>
        <v>99.869909099731501</v>
      </c>
    </row>
    <row r="124" spans="2:9" s="26" customFormat="1" ht="31.5" customHeight="1" x14ac:dyDescent="0.2">
      <c r="B124" s="131" t="s">
        <v>90</v>
      </c>
      <c r="C124" s="64" t="s">
        <v>91</v>
      </c>
      <c r="D124" s="129">
        <f>D125+D126+D127+D128+D129+D130+D131+D132+D133+D134</f>
        <v>3386991.94</v>
      </c>
      <c r="E124" s="129">
        <f t="shared" ref="E124:F124" si="18">E125+E126+E127+E128+E129+E130+E131+E132+E133+E134</f>
        <v>3386991.94</v>
      </c>
      <c r="F124" s="129">
        <f t="shared" si="18"/>
        <v>3321972.25</v>
      </c>
      <c r="G124" s="129">
        <f t="shared" si="2"/>
        <v>-65019.689999999944</v>
      </c>
      <c r="H124" s="129">
        <f t="shared" si="6"/>
        <v>98.08031164077704</v>
      </c>
      <c r="I124" s="129">
        <f t="shared" si="4"/>
        <v>98.08031164077704</v>
      </c>
    </row>
    <row r="125" spans="2:9" s="26" customFormat="1" ht="31.5" customHeight="1" x14ac:dyDescent="0.2">
      <c r="B125" s="61">
        <v>2111</v>
      </c>
      <c r="C125" s="59" t="s">
        <v>151</v>
      </c>
      <c r="D125" s="60">
        <v>2489900</v>
      </c>
      <c r="E125" s="60">
        <v>2489900</v>
      </c>
      <c r="F125" s="60">
        <v>2489872.5299999998</v>
      </c>
      <c r="G125" s="129">
        <f t="shared" si="2"/>
        <v>-27.470000000204891</v>
      </c>
      <c r="H125" s="129">
        <f t="shared" si="6"/>
        <v>99.998896742841069</v>
      </c>
      <c r="I125" s="129">
        <f t="shared" si="4"/>
        <v>99.998896742841069</v>
      </c>
    </row>
    <row r="126" spans="2:9" s="26" customFormat="1" ht="31.5" customHeight="1" x14ac:dyDescent="0.2">
      <c r="B126" s="61">
        <v>2120</v>
      </c>
      <c r="C126" s="59" t="s">
        <v>152</v>
      </c>
      <c r="D126" s="60">
        <v>584800</v>
      </c>
      <c r="E126" s="60">
        <v>584800</v>
      </c>
      <c r="F126" s="60">
        <v>584467.46</v>
      </c>
      <c r="G126" s="129">
        <f t="shared" si="2"/>
        <v>-332.54000000003725</v>
      </c>
      <c r="H126" s="129">
        <f t="shared" si="6"/>
        <v>99.943136114911084</v>
      </c>
      <c r="I126" s="129">
        <f t="shared" si="4"/>
        <v>99.943136114911084</v>
      </c>
    </row>
    <row r="127" spans="2:9" s="26" customFormat="1" ht="31.5" customHeight="1" x14ac:dyDescent="0.2">
      <c r="B127" s="61">
        <v>2210</v>
      </c>
      <c r="C127" s="59" t="s">
        <v>135</v>
      </c>
      <c r="D127" s="60">
        <v>28420</v>
      </c>
      <c r="E127" s="60">
        <v>28420</v>
      </c>
      <c r="F127" s="60">
        <v>17821</v>
      </c>
      <c r="G127" s="129">
        <f t="shared" si="2"/>
        <v>-10599</v>
      </c>
      <c r="H127" s="129">
        <f t="shared" si="6"/>
        <v>62.705840957072489</v>
      </c>
      <c r="I127" s="129">
        <f t="shared" si="4"/>
        <v>62.705840957072489</v>
      </c>
    </row>
    <row r="128" spans="2:9" s="26" customFormat="1" ht="31.5" customHeight="1" x14ac:dyDescent="0.2">
      <c r="B128" s="61">
        <v>2240</v>
      </c>
      <c r="C128" s="59" t="s">
        <v>141</v>
      </c>
      <c r="D128" s="60">
        <v>4693</v>
      </c>
      <c r="E128" s="60">
        <v>4693</v>
      </c>
      <c r="F128" s="60">
        <v>4115.6400000000003</v>
      </c>
      <c r="G128" s="129">
        <f t="shared" si="2"/>
        <v>-577.35999999999967</v>
      </c>
      <c r="H128" s="129">
        <f t="shared" si="6"/>
        <v>87.69742169188153</v>
      </c>
      <c r="I128" s="129">
        <f t="shared" si="4"/>
        <v>87.69742169188153</v>
      </c>
    </row>
    <row r="129" spans="2:9" s="26" customFormat="1" ht="31.5" customHeight="1" x14ac:dyDescent="0.2">
      <c r="B129" s="61">
        <v>2250</v>
      </c>
      <c r="C129" s="59" t="s">
        <v>153</v>
      </c>
      <c r="D129" s="60">
        <v>2400</v>
      </c>
      <c r="E129" s="60">
        <v>2400</v>
      </c>
      <c r="F129" s="60">
        <v>2352.58</v>
      </c>
      <c r="G129" s="129">
        <f t="shared" si="2"/>
        <v>-47.420000000000073</v>
      </c>
      <c r="H129" s="129">
        <f t="shared" si="6"/>
        <v>98.024166666666673</v>
      </c>
      <c r="I129" s="129">
        <f t="shared" si="4"/>
        <v>98.024166666666673</v>
      </c>
    </row>
    <row r="130" spans="2:9" s="26" customFormat="1" ht="31.5" customHeight="1" x14ac:dyDescent="0.2">
      <c r="B130" s="61">
        <v>2271</v>
      </c>
      <c r="C130" s="59" t="s">
        <v>154</v>
      </c>
      <c r="D130" s="60">
        <v>263891.94</v>
      </c>
      <c r="E130" s="60">
        <v>263891.94</v>
      </c>
      <c r="F130" s="60">
        <v>212682.81</v>
      </c>
      <c r="G130" s="129">
        <f t="shared" si="2"/>
        <v>-51209.130000000005</v>
      </c>
      <c r="H130" s="129">
        <f t="shared" si="6"/>
        <v>80.594659313960108</v>
      </c>
      <c r="I130" s="129">
        <f t="shared" si="4"/>
        <v>80.594659313960108</v>
      </c>
    </row>
    <row r="131" spans="2:9" s="26" customFormat="1" ht="31.5" customHeight="1" x14ac:dyDescent="0.2">
      <c r="B131" s="61">
        <v>2272</v>
      </c>
      <c r="C131" s="59" t="s">
        <v>155</v>
      </c>
      <c r="D131" s="60">
        <v>4200</v>
      </c>
      <c r="E131" s="60">
        <v>4200</v>
      </c>
      <c r="F131" s="60">
        <v>3530.65</v>
      </c>
      <c r="G131" s="129">
        <f t="shared" si="2"/>
        <v>-669.34999999999991</v>
      </c>
      <c r="H131" s="129">
        <f t="shared" si="6"/>
        <v>84.063095238095244</v>
      </c>
      <c r="I131" s="129">
        <f t="shared" si="4"/>
        <v>84.063095238095244</v>
      </c>
    </row>
    <row r="132" spans="2:9" s="26" customFormat="1" ht="31.5" customHeight="1" x14ac:dyDescent="0.2">
      <c r="B132" s="61">
        <v>2273</v>
      </c>
      <c r="C132" s="59" t="s">
        <v>156</v>
      </c>
      <c r="D132" s="60">
        <v>7480</v>
      </c>
      <c r="E132" s="60">
        <v>7480</v>
      </c>
      <c r="F132" s="60">
        <v>6024.58</v>
      </c>
      <c r="G132" s="129">
        <f t="shared" si="2"/>
        <v>-1455.42</v>
      </c>
      <c r="H132" s="129">
        <f t="shared" si="6"/>
        <v>80.542513368983961</v>
      </c>
      <c r="I132" s="129">
        <f t="shared" si="4"/>
        <v>80.542513368983961</v>
      </c>
    </row>
    <row r="133" spans="2:9" s="26" customFormat="1" ht="42.75" customHeight="1" x14ac:dyDescent="0.2">
      <c r="B133" s="61">
        <v>2275</v>
      </c>
      <c r="C133" s="59" t="s">
        <v>158</v>
      </c>
      <c r="D133" s="60">
        <v>1207</v>
      </c>
      <c r="E133" s="60">
        <v>1207</v>
      </c>
      <c r="F133" s="60">
        <v>1105</v>
      </c>
      <c r="G133" s="129">
        <f t="shared" si="2"/>
        <v>-102</v>
      </c>
      <c r="H133" s="129">
        <f t="shared" si="6"/>
        <v>91.549295774647888</v>
      </c>
      <c r="I133" s="129">
        <f t="shared" si="4"/>
        <v>91.549295774647888</v>
      </c>
    </row>
    <row r="134" spans="2:9" s="26" customFormat="1" ht="54" customHeight="1" x14ac:dyDescent="0.2">
      <c r="B134" s="61">
        <v>2282</v>
      </c>
      <c r="C134" s="59" t="s">
        <v>137</v>
      </c>
      <c r="D134" s="60">
        <v>0</v>
      </c>
      <c r="E134" s="60">
        <v>0</v>
      </c>
      <c r="F134" s="60">
        <v>0</v>
      </c>
      <c r="G134" s="129">
        <f t="shared" si="2"/>
        <v>0</v>
      </c>
      <c r="H134" s="129">
        <f t="shared" si="6"/>
        <v>0</v>
      </c>
      <c r="I134" s="129">
        <f t="shared" si="4"/>
        <v>0</v>
      </c>
    </row>
    <row r="135" spans="2:9" s="26" customFormat="1" ht="31.5" customHeight="1" x14ac:dyDescent="0.2">
      <c r="B135" s="131" t="s">
        <v>92</v>
      </c>
      <c r="C135" s="64" t="s">
        <v>93</v>
      </c>
      <c r="D135" s="129">
        <f>D136+D137+D138+D139+D140+D141+D142+D143+D144</f>
        <v>235460</v>
      </c>
      <c r="E135" s="129">
        <f t="shared" ref="E135:F135" si="19">E136+E137+E138+E139+E140+E141+E142+E143+E144</f>
        <v>235460</v>
      </c>
      <c r="F135" s="129">
        <f t="shared" si="19"/>
        <v>218807.46000000002</v>
      </c>
      <c r="G135" s="129">
        <f t="shared" si="2"/>
        <v>-16652.539999999979</v>
      </c>
      <c r="H135" s="129">
        <f t="shared" si="6"/>
        <v>92.927656502165974</v>
      </c>
      <c r="I135" s="129">
        <f t="shared" si="4"/>
        <v>92.927656502165974</v>
      </c>
    </row>
    <row r="136" spans="2:9" s="26" customFormat="1" ht="31.5" customHeight="1" x14ac:dyDescent="0.2">
      <c r="B136" s="61">
        <v>2111</v>
      </c>
      <c r="C136" s="59" t="s">
        <v>151</v>
      </c>
      <c r="D136" s="60">
        <v>124400</v>
      </c>
      <c r="E136" s="60">
        <v>124400</v>
      </c>
      <c r="F136" s="60">
        <v>124360.36</v>
      </c>
      <c r="G136" s="60">
        <f t="shared" si="2"/>
        <v>-39.639999999999418</v>
      </c>
      <c r="H136" s="60">
        <f t="shared" si="6"/>
        <v>99.968135048231517</v>
      </c>
      <c r="I136" s="60">
        <f t="shared" si="4"/>
        <v>99.968135048231517</v>
      </c>
    </row>
    <row r="137" spans="2:9" s="26" customFormat="1" ht="31.5" customHeight="1" x14ac:dyDescent="0.2">
      <c r="B137" s="61">
        <v>2120</v>
      </c>
      <c r="C137" s="59" t="s">
        <v>152</v>
      </c>
      <c r="D137" s="60">
        <v>27500</v>
      </c>
      <c r="E137" s="60">
        <v>27500</v>
      </c>
      <c r="F137" s="60">
        <v>27383.62</v>
      </c>
      <c r="G137" s="60">
        <f t="shared" si="2"/>
        <v>-116.38000000000102</v>
      </c>
      <c r="H137" s="60">
        <f t="shared" si="6"/>
        <v>99.576799999999992</v>
      </c>
      <c r="I137" s="60">
        <f t="shared" si="4"/>
        <v>99.576799999999992</v>
      </c>
    </row>
    <row r="138" spans="2:9" s="26" customFormat="1" ht="31.5" customHeight="1" x14ac:dyDescent="0.2">
      <c r="B138" s="61">
        <v>2210</v>
      </c>
      <c r="C138" s="59" t="s">
        <v>135</v>
      </c>
      <c r="D138" s="60">
        <v>7200</v>
      </c>
      <c r="E138" s="60">
        <v>7200</v>
      </c>
      <c r="F138" s="60">
        <v>6329</v>
      </c>
      <c r="G138" s="60">
        <f t="shared" si="2"/>
        <v>-871</v>
      </c>
      <c r="H138" s="60">
        <f t="shared" si="6"/>
        <v>87.902777777777771</v>
      </c>
      <c r="I138" s="60">
        <f t="shared" si="4"/>
        <v>87.902777777777771</v>
      </c>
    </row>
    <row r="139" spans="2:9" s="26" customFormat="1" ht="31.5" customHeight="1" x14ac:dyDescent="0.2">
      <c r="B139" s="61">
        <v>2240</v>
      </c>
      <c r="C139" s="59" t="s">
        <v>141</v>
      </c>
      <c r="D139" s="60">
        <v>4000</v>
      </c>
      <c r="E139" s="60">
        <v>4000</v>
      </c>
      <c r="F139" s="60">
        <v>3537.26</v>
      </c>
      <c r="G139" s="60">
        <f t="shared" si="2"/>
        <v>-462.73999999999978</v>
      </c>
      <c r="H139" s="60">
        <f t="shared" si="6"/>
        <v>88.431500000000014</v>
      </c>
      <c r="I139" s="60">
        <f t="shared" si="4"/>
        <v>88.431500000000014</v>
      </c>
    </row>
    <row r="140" spans="2:9" s="26" customFormat="1" ht="31.5" customHeight="1" x14ac:dyDescent="0.2">
      <c r="B140" s="61">
        <v>2250</v>
      </c>
      <c r="C140" s="59" t="s">
        <v>153</v>
      </c>
      <c r="D140" s="60">
        <v>1680</v>
      </c>
      <c r="E140" s="60">
        <v>1680</v>
      </c>
      <c r="F140" s="60">
        <v>1560</v>
      </c>
      <c r="G140" s="60">
        <f t="shared" si="2"/>
        <v>-120</v>
      </c>
      <c r="H140" s="60">
        <f t="shared" si="6"/>
        <v>92.857142857142861</v>
      </c>
      <c r="I140" s="60">
        <f t="shared" si="4"/>
        <v>92.857142857142861</v>
      </c>
    </row>
    <row r="141" spans="2:9" s="26" customFormat="1" ht="31.5" customHeight="1" x14ac:dyDescent="0.2">
      <c r="B141" s="61">
        <v>2271</v>
      </c>
      <c r="C141" s="59" t="s">
        <v>154</v>
      </c>
      <c r="D141" s="60">
        <v>62800</v>
      </c>
      <c r="E141" s="60">
        <v>62800</v>
      </c>
      <c r="F141" s="60">
        <v>50038.97</v>
      </c>
      <c r="G141" s="60">
        <f t="shared" si="2"/>
        <v>-12761.029999999999</v>
      </c>
      <c r="H141" s="60">
        <f t="shared" si="6"/>
        <v>79.67988853503185</v>
      </c>
      <c r="I141" s="60">
        <f t="shared" si="4"/>
        <v>79.67988853503185</v>
      </c>
    </row>
    <row r="142" spans="2:9" s="26" customFormat="1" ht="31.5" customHeight="1" x14ac:dyDescent="0.2">
      <c r="B142" s="61">
        <v>2272</v>
      </c>
      <c r="C142" s="59" t="s">
        <v>155</v>
      </c>
      <c r="D142" s="60">
        <v>1280</v>
      </c>
      <c r="E142" s="60">
        <v>1280</v>
      </c>
      <c r="F142" s="60">
        <v>742.43</v>
      </c>
      <c r="G142" s="60">
        <f t="shared" si="2"/>
        <v>-537.57000000000005</v>
      </c>
      <c r="H142" s="60">
        <f t="shared" si="6"/>
        <v>58.002343749999994</v>
      </c>
      <c r="I142" s="60">
        <f t="shared" si="4"/>
        <v>58.002343749999994</v>
      </c>
    </row>
    <row r="143" spans="2:9" s="26" customFormat="1" ht="31.5" customHeight="1" x14ac:dyDescent="0.2">
      <c r="B143" s="61">
        <v>2273</v>
      </c>
      <c r="C143" s="59" t="s">
        <v>156</v>
      </c>
      <c r="D143" s="60">
        <v>6600</v>
      </c>
      <c r="E143" s="60">
        <v>6600</v>
      </c>
      <c r="F143" s="60">
        <v>4855.82</v>
      </c>
      <c r="G143" s="60">
        <f t="shared" si="2"/>
        <v>-1744.1800000000003</v>
      </c>
      <c r="H143" s="60">
        <f t="shared" si="6"/>
        <v>73.573030303030293</v>
      </c>
      <c r="I143" s="60">
        <f t="shared" si="4"/>
        <v>73.573030303030293</v>
      </c>
    </row>
    <row r="144" spans="2:9" s="26" customFormat="1" ht="64.5" customHeight="1" x14ac:dyDescent="0.2">
      <c r="B144" s="61">
        <v>2282</v>
      </c>
      <c r="C144" s="59" t="s">
        <v>137</v>
      </c>
      <c r="D144" s="60">
        <v>0</v>
      </c>
      <c r="E144" s="60">
        <v>0</v>
      </c>
      <c r="F144" s="60">
        <v>0</v>
      </c>
      <c r="G144" s="60">
        <f t="shared" si="2"/>
        <v>0</v>
      </c>
      <c r="H144" s="60">
        <f t="shared" si="6"/>
        <v>0</v>
      </c>
      <c r="I144" s="60">
        <f t="shared" si="4"/>
        <v>0</v>
      </c>
    </row>
    <row r="145" spans="2:9" s="26" customFormat="1" ht="55.5" customHeight="1" x14ac:dyDescent="0.2">
      <c r="B145" s="131" t="s">
        <v>94</v>
      </c>
      <c r="C145" s="64" t="s">
        <v>95</v>
      </c>
      <c r="D145" s="129">
        <f>D146+D147+D148+D149+D150+D151+D152+D153+D154+D155+D156</f>
        <v>4665138.1399999997</v>
      </c>
      <c r="E145" s="129">
        <f t="shared" ref="E145" si="20">E146+E147+E148+E149+E150+E151+E152+E153+E154+E155+E156</f>
        <v>4665138.1399999997</v>
      </c>
      <c r="F145" s="129">
        <f>F146+F147+F148+F149+F150+F151+F152+F153+F154+F155+F156</f>
        <v>4419519.13</v>
      </c>
      <c r="G145" s="129">
        <f>F145-E145</f>
        <v>-245619.00999999978</v>
      </c>
      <c r="H145" s="129">
        <f t="shared" si="6"/>
        <v>94.735010997980879</v>
      </c>
      <c r="I145" s="129">
        <f t="shared" si="4"/>
        <v>94.735010997980879</v>
      </c>
    </row>
    <row r="146" spans="2:9" s="26" customFormat="1" ht="55.5" customHeight="1" x14ac:dyDescent="0.2">
      <c r="B146" s="61">
        <v>2111</v>
      </c>
      <c r="C146" s="59" t="s">
        <v>151</v>
      </c>
      <c r="D146" s="60">
        <v>2760800</v>
      </c>
      <c r="E146" s="60">
        <v>2760800</v>
      </c>
      <c r="F146" s="60">
        <v>2760742.53</v>
      </c>
      <c r="G146" s="129">
        <f t="shared" si="2"/>
        <v>-57.470000000204891</v>
      </c>
      <c r="H146" s="129">
        <f t="shared" si="6"/>
        <v>99.997918356997957</v>
      </c>
      <c r="I146" s="129">
        <f t="shared" si="4"/>
        <v>99.997918356997957</v>
      </c>
    </row>
    <row r="147" spans="2:9" s="26" customFormat="1" ht="55.5" customHeight="1" x14ac:dyDescent="0.2">
      <c r="B147" s="61">
        <v>2120</v>
      </c>
      <c r="C147" s="59" t="s">
        <v>152</v>
      </c>
      <c r="D147" s="60">
        <v>621600</v>
      </c>
      <c r="E147" s="60">
        <v>621600</v>
      </c>
      <c r="F147" s="60">
        <v>621269.37</v>
      </c>
      <c r="G147" s="129">
        <f t="shared" si="2"/>
        <v>-330.63000000000466</v>
      </c>
      <c r="H147" s="129">
        <f t="shared" si="6"/>
        <v>99.946809845559841</v>
      </c>
      <c r="I147" s="129">
        <f t="shared" si="4"/>
        <v>99.946809845559841</v>
      </c>
    </row>
    <row r="148" spans="2:9" s="26" customFormat="1" ht="55.5" customHeight="1" x14ac:dyDescent="0.2">
      <c r="B148" s="61">
        <v>2210</v>
      </c>
      <c r="C148" s="59" t="s">
        <v>135</v>
      </c>
      <c r="D148" s="60">
        <v>79700</v>
      </c>
      <c r="E148" s="60">
        <v>79700</v>
      </c>
      <c r="F148" s="60">
        <v>64981.24</v>
      </c>
      <c r="G148" s="129">
        <f t="shared" si="2"/>
        <v>-14718.760000000002</v>
      </c>
      <c r="H148" s="129">
        <f t="shared" si="6"/>
        <v>81.532296110414052</v>
      </c>
      <c r="I148" s="129">
        <f t="shared" si="4"/>
        <v>81.532296110414052</v>
      </c>
    </row>
    <row r="149" spans="2:9" s="26" customFormat="1" ht="55.5" customHeight="1" x14ac:dyDescent="0.2">
      <c r="B149" s="61">
        <v>2240</v>
      </c>
      <c r="C149" s="59" t="s">
        <v>141</v>
      </c>
      <c r="D149" s="60">
        <v>284864</v>
      </c>
      <c r="E149" s="60">
        <v>284864</v>
      </c>
      <c r="F149" s="60">
        <v>282683.44</v>
      </c>
      <c r="G149" s="129">
        <f t="shared" si="2"/>
        <v>-2180.5599999999977</v>
      </c>
      <c r="H149" s="129">
        <f t="shared" si="6"/>
        <v>99.234525949224889</v>
      </c>
      <c r="I149" s="129">
        <f t="shared" si="4"/>
        <v>99.234525949224889</v>
      </c>
    </row>
    <row r="150" spans="2:9" s="26" customFormat="1" ht="55.5" customHeight="1" x14ac:dyDescent="0.2">
      <c r="B150" s="61">
        <v>2250</v>
      </c>
      <c r="C150" s="59" t="s">
        <v>153</v>
      </c>
      <c r="D150" s="60">
        <v>2880</v>
      </c>
      <c r="E150" s="60">
        <v>2880</v>
      </c>
      <c r="F150" s="60">
        <v>363.68</v>
      </c>
      <c r="G150" s="129">
        <f t="shared" si="2"/>
        <v>-2516.3200000000002</v>
      </c>
      <c r="H150" s="129">
        <f t="shared" si="6"/>
        <v>12.627777777777776</v>
      </c>
      <c r="I150" s="129">
        <f t="shared" si="4"/>
        <v>12.627777777777776</v>
      </c>
    </row>
    <row r="151" spans="2:9" s="26" customFormat="1" ht="55.5" customHeight="1" x14ac:dyDescent="0.2">
      <c r="B151" s="61">
        <v>2271</v>
      </c>
      <c r="C151" s="59" t="s">
        <v>154</v>
      </c>
      <c r="D151" s="60">
        <v>876908.14</v>
      </c>
      <c r="E151" s="60">
        <v>876908.14</v>
      </c>
      <c r="F151" s="60">
        <v>653333.87</v>
      </c>
      <c r="G151" s="129">
        <f t="shared" si="2"/>
        <v>-223574.27000000002</v>
      </c>
      <c r="H151" s="129">
        <f t="shared" si="6"/>
        <v>74.504254231235663</v>
      </c>
      <c r="I151" s="129">
        <f t="shared" si="4"/>
        <v>74.504254231235663</v>
      </c>
    </row>
    <row r="152" spans="2:9" s="26" customFormat="1" ht="55.5" customHeight="1" x14ac:dyDescent="0.2">
      <c r="B152" s="61">
        <v>2272</v>
      </c>
      <c r="C152" s="59" t="s">
        <v>155</v>
      </c>
      <c r="D152" s="60">
        <v>2800</v>
      </c>
      <c r="E152" s="60">
        <v>2800</v>
      </c>
      <c r="F152" s="60">
        <v>2457.98</v>
      </c>
      <c r="G152" s="129">
        <f t="shared" si="2"/>
        <v>-342.02</v>
      </c>
      <c r="H152" s="129">
        <f t="shared" si="6"/>
        <v>87.784999999999997</v>
      </c>
      <c r="I152" s="129">
        <f t="shared" si="4"/>
        <v>87.784999999999997</v>
      </c>
    </row>
    <row r="153" spans="2:9" s="26" customFormat="1" ht="44.25" customHeight="1" x14ac:dyDescent="0.2">
      <c r="B153" s="61">
        <v>2273</v>
      </c>
      <c r="C153" s="59" t="s">
        <v>156</v>
      </c>
      <c r="D153" s="60">
        <v>34000</v>
      </c>
      <c r="E153" s="60">
        <v>34000</v>
      </c>
      <c r="F153" s="60">
        <v>32264.92</v>
      </c>
      <c r="G153" s="129">
        <f t="shared" si="2"/>
        <v>-1735.0800000000017</v>
      </c>
      <c r="H153" s="129">
        <f t="shared" si="6"/>
        <v>94.896823529411762</v>
      </c>
      <c r="I153" s="129">
        <f>IF(D153=0,0,F153/D153*100)</f>
        <v>94.896823529411762</v>
      </c>
    </row>
    <row r="154" spans="2:9" s="26" customFormat="1" ht="55.5" customHeight="1" x14ac:dyDescent="0.2">
      <c r="B154" s="61">
        <v>2275</v>
      </c>
      <c r="C154" s="59" t="s">
        <v>158</v>
      </c>
      <c r="D154" s="60">
        <v>1343</v>
      </c>
      <c r="E154" s="60">
        <v>1343</v>
      </c>
      <c r="F154" s="60">
        <v>1230</v>
      </c>
      <c r="G154" s="129">
        <f t="shared" si="2"/>
        <v>-113</v>
      </c>
      <c r="H154" s="129">
        <f t="shared" si="6"/>
        <v>91.586001489203269</v>
      </c>
      <c r="I154" s="129">
        <f t="shared" si="4"/>
        <v>91.586001489203269</v>
      </c>
    </row>
    <row r="155" spans="2:9" s="26" customFormat="1" ht="55.5" customHeight="1" x14ac:dyDescent="0.2">
      <c r="B155" s="61">
        <v>2282</v>
      </c>
      <c r="C155" s="59" t="s">
        <v>137</v>
      </c>
      <c r="D155" s="60">
        <v>50</v>
      </c>
      <c r="E155" s="60">
        <v>50</v>
      </c>
      <c r="F155" s="60">
        <v>0</v>
      </c>
      <c r="G155" s="129">
        <f t="shared" si="2"/>
        <v>-50</v>
      </c>
      <c r="H155" s="129">
        <f t="shared" si="6"/>
        <v>0</v>
      </c>
      <c r="I155" s="129">
        <f t="shared" si="4"/>
        <v>0</v>
      </c>
    </row>
    <row r="156" spans="2:9" s="26" customFormat="1" ht="55.5" customHeight="1" x14ac:dyDescent="0.2">
      <c r="B156" s="61">
        <v>2800</v>
      </c>
      <c r="C156" s="59" t="s">
        <v>159</v>
      </c>
      <c r="D156" s="60">
        <v>193</v>
      </c>
      <c r="E156" s="60">
        <v>193</v>
      </c>
      <c r="F156" s="60">
        <v>192.1</v>
      </c>
      <c r="G156" s="129">
        <f t="shared" si="2"/>
        <v>-0.90000000000000568</v>
      </c>
      <c r="H156" s="129">
        <f t="shared" si="6"/>
        <v>99.533678756476689</v>
      </c>
      <c r="I156" s="129">
        <f t="shared" si="4"/>
        <v>99.533678756476689</v>
      </c>
    </row>
    <row r="157" spans="2:9" s="26" customFormat="1" ht="48.75" customHeight="1" x14ac:dyDescent="0.2">
      <c r="B157" s="131" t="s">
        <v>132</v>
      </c>
      <c r="C157" s="64" t="s">
        <v>133</v>
      </c>
      <c r="D157" s="129">
        <f>D158+D159+D160+D161+D162+D163+D164</f>
        <v>656910</v>
      </c>
      <c r="E157" s="129">
        <f t="shared" ref="E157:F157" si="21">E158+E159+E160+E161+E162+E163+E164</f>
        <v>656910</v>
      </c>
      <c r="F157" s="129">
        <f t="shared" si="21"/>
        <v>643424.24999999988</v>
      </c>
      <c r="G157" s="129">
        <f t="shared" si="2"/>
        <v>-13485.750000000116</v>
      </c>
      <c r="H157" s="129">
        <f t="shared" si="6"/>
        <v>97.947093209115394</v>
      </c>
      <c r="I157" s="129">
        <f t="shared" si="4"/>
        <v>97.947093209115394</v>
      </c>
    </row>
    <row r="158" spans="2:9" s="26" customFormat="1" ht="48.75" customHeight="1" x14ac:dyDescent="0.2">
      <c r="B158" s="61">
        <v>2111</v>
      </c>
      <c r="C158" s="59" t="s">
        <v>151</v>
      </c>
      <c r="D158" s="60">
        <v>491350</v>
      </c>
      <c r="E158" s="60">
        <v>491350</v>
      </c>
      <c r="F158" s="60">
        <v>488036.18</v>
      </c>
      <c r="G158" s="60">
        <f t="shared" si="2"/>
        <v>-3313.820000000007</v>
      </c>
      <c r="H158" s="60">
        <f t="shared" si="6"/>
        <v>99.325568332146133</v>
      </c>
      <c r="I158" s="60">
        <f t="shared" si="4"/>
        <v>99.325568332146133</v>
      </c>
    </row>
    <row r="159" spans="2:9" s="26" customFormat="1" ht="39.75" customHeight="1" x14ac:dyDescent="0.2">
      <c r="B159" s="61">
        <v>2120</v>
      </c>
      <c r="C159" s="59" t="s">
        <v>152</v>
      </c>
      <c r="D159" s="60">
        <v>109810</v>
      </c>
      <c r="E159" s="60">
        <v>109810</v>
      </c>
      <c r="F159" s="60">
        <v>108504.51</v>
      </c>
      <c r="G159" s="60">
        <f t="shared" si="2"/>
        <v>-1305.4900000000052</v>
      </c>
      <c r="H159" s="60">
        <f t="shared" si="6"/>
        <v>98.811137419178579</v>
      </c>
      <c r="I159" s="60">
        <f t="shared" si="4"/>
        <v>98.811137419178579</v>
      </c>
    </row>
    <row r="160" spans="2:9" s="26" customFormat="1" ht="37.5" customHeight="1" x14ac:dyDescent="0.2">
      <c r="B160" s="61">
        <v>2210</v>
      </c>
      <c r="C160" s="59" t="s">
        <v>135</v>
      </c>
      <c r="D160" s="60">
        <v>30000</v>
      </c>
      <c r="E160" s="60">
        <v>30000</v>
      </c>
      <c r="F160" s="60">
        <v>28621.119999999999</v>
      </c>
      <c r="G160" s="60">
        <f t="shared" si="2"/>
        <v>-1378.880000000001</v>
      </c>
      <c r="H160" s="60">
        <f t="shared" si="6"/>
        <v>95.403733333333335</v>
      </c>
      <c r="I160" s="60">
        <f t="shared" si="4"/>
        <v>95.403733333333335</v>
      </c>
    </row>
    <row r="161" spans="2:9" s="26" customFormat="1" ht="37.5" customHeight="1" x14ac:dyDescent="0.2">
      <c r="B161" s="61">
        <v>2240</v>
      </c>
      <c r="C161" s="59" t="s">
        <v>141</v>
      </c>
      <c r="D161" s="60">
        <v>21400</v>
      </c>
      <c r="E161" s="60">
        <v>21400</v>
      </c>
      <c r="F161" s="60">
        <v>17871.28</v>
      </c>
      <c r="G161" s="60">
        <f t="shared" si="2"/>
        <v>-3528.7200000000012</v>
      </c>
      <c r="H161" s="60">
        <f t="shared" si="6"/>
        <v>83.510654205607466</v>
      </c>
      <c r="I161" s="60">
        <f t="shared" si="4"/>
        <v>83.510654205607466</v>
      </c>
    </row>
    <row r="162" spans="2:9" s="26" customFormat="1" ht="37.5" customHeight="1" x14ac:dyDescent="0.2">
      <c r="B162" s="61">
        <v>2250</v>
      </c>
      <c r="C162" s="59" t="s">
        <v>153</v>
      </c>
      <c r="D162" s="60">
        <v>1600</v>
      </c>
      <c r="E162" s="60">
        <v>1600</v>
      </c>
      <c r="F162" s="60">
        <v>361.84</v>
      </c>
      <c r="G162" s="60">
        <f t="shared" si="2"/>
        <v>-1238.1600000000001</v>
      </c>
      <c r="H162" s="60">
        <f t="shared" si="6"/>
        <v>22.614999999999998</v>
      </c>
      <c r="I162" s="60">
        <f t="shared" si="4"/>
        <v>22.614999999999998</v>
      </c>
    </row>
    <row r="163" spans="2:9" s="26" customFormat="1" ht="48.75" customHeight="1" x14ac:dyDescent="0.2">
      <c r="B163" s="61">
        <v>2282</v>
      </c>
      <c r="C163" s="59" t="s">
        <v>137</v>
      </c>
      <c r="D163" s="60">
        <v>1750</v>
      </c>
      <c r="E163" s="60">
        <v>1750</v>
      </c>
      <c r="F163" s="60">
        <v>0</v>
      </c>
      <c r="G163" s="60">
        <f t="shared" si="2"/>
        <v>-1750</v>
      </c>
      <c r="H163" s="60">
        <f t="shared" si="6"/>
        <v>0</v>
      </c>
      <c r="I163" s="60">
        <f t="shared" si="4"/>
        <v>0</v>
      </c>
    </row>
    <row r="164" spans="2:9" s="26" customFormat="1" ht="48.75" customHeight="1" x14ac:dyDescent="0.2">
      <c r="B164" s="61">
        <v>2800</v>
      </c>
      <c r="C164" s="59" t="s">
        <v>159</v>
      </c>
      <c r="D164" s="60">
        <v>1000</v>
      </c>
      <c r="E164" s="60">
        <v>1000</v>
      </c>
      <c r="F164" s="60">
        <v>29.32</v>
      </c>
      <c r="G164" s="60">
        <f t="shared" si="2"/>
        <v>-970.68</v>
      </c>
      <c r="H164" s="60">
        <f t="shared" si="6"/>
        <v>2.9319999999999999</v>
      </c>
      <c r="I164" s="60">
        <f t="shared" si="4"/>
        <v>2.9319999999999999</v>
      </c>
    </row>
    <row r="165" spans="2:9" s="26" customFormat="1" ht="39" customHeight="1" x14ac:dyDescent="0.2">
      <c r="B165" s="131" t="s">
        <v>96</v>
      </c>
      <c r="C165" s="64" t="s">
        <v>97</v>
      </c>
      <c r="D165" s="129">
        <f>D166+D167</f>
        <v>311400</v>
      </c>
      <c r="E165" s="129">
        <f t="shared" ref="E165:F165" si="22">E166+E167</f>
        <v>311400</v>
      </c>
      <c r="F165" s="129">
        <f t="shared" si="22"/>
        <v>238270.48</v>
      </c>
      <c r="G165" s="129">
        <f t="shared" si="2"/>
        <v>-73129.51999999999</v>
      </c>
      <c r="H165" s="129">
        <f t="shared" si="6"/>
        <v>76.515889531149654</v>
      </c>
      <c r="I165" s="129">
        <f t="shared" si="4"/>
        <v>76.515889531149654</v>
      </c>
    </row>
    <row r="166" spans="2:9" s="26" customFormat="1" ht="60.75" customHeight="1" x14ac:dyDescent="0.2">
      <c r="B166" s="61">
        <v>2282</v>
      </c>
      <c r="C166" s="59" t="s">
        <v>137</v>
      </c>
      <c r="D166" s="60">
        <v>263000</v>
      </c>
      <c r="E166" s="60">
        <v>263000</v>
      </c>
      <c r="F166" s="60">
        <v>189870.48</v>
      </c>
      <c r="G166" s="60">
        <f t="shared" si="2"/>
        <v>-73129.51999999999</v>
      </c>
      <c r="H166" s="60">
        <f t="shared" si="6"/>
        <v>72.194098859315588</v>
      </c>
      <c r="I166" s="60">
        <f t="shared" si="4"/>
        <v>72.194098859315588</v>
      </c>
    </row>
    <row r="167" spans="2:9" s="26" customFormat="1" ht="39" customHeight="1" x14ac:dyDescent="0.2">
      <c r="B167" s="61">
        <v>2730</v>
      </c>
      <c r="C167" s="59" t="s">
        <v>183</v>
      </c>
      <c r="D167" s="60">
        <v>48400</v>
      </c>
      <c r="E167" s="60">
        <v>48400</v>
      </c>
      <c r="F167" s="60">
        <v>48400</v>
      </c>
      <c r="G167" s="60">
        <f t="shared" si="2"/>
        <v>0</v>
      </c>
      <c r="H167" s="60">
        <f t="shared" si="6"/>
        <v>100</v>
      </c>
      <c r="I167" s="60">
        <f t="shared" si="4"/>
        <v>100</v>
      </c>
    </row>
    <row r="168" spans="2:9" s="26" customFormat="1" ht="54" customHeight="1" x14ac:dyDescent="0.2">
      <c r="B168" s="130">
        <v>5011</v>
      </c>
      <c r="C168" s="64" t="s">
        <v>100</v>
      </c>
      <c r="D168" s="129">
        <v>76000</v>
      </c>
      <c r="E168" s="129">
        <v>76000</v>
      </c>
      <c r="F168" s="129">
        <v>54100</v>
      </c>
      <c r="G168" s="129">
        <f t="shared" si="2"/>
        <v>-21900</v>
      </c>
      <c r="H168" s="129">
        <f t="shared" si="6"/>
        <v>71.184210526315795</v>
      </c>
      <c r="I168" s="129">
        <f t="shared" si="4"/>
        <v>71.184210526315795</v>
      </c>
    </row>
    <row r="169" spans="2:9" s="26" customFormat="1" ht="57" customHeight="1" x14ac:dyDescent="0.2">
      <c r="B169" s="130">
        <v>5012</v>
      </c>
      <c r="C169" s="64" t="s">
        <v>165</v>
      </c>
      <c r="D169" s="129">
        <v>50000</v>
      </c>
      <c r="E169" s="129">
        <v>50000</v>
      </c>
      <c r="F169" s="129">
        <v>36000</v>
      </c>
      <c r="G169" s="129">
        <f t="shared" si="2"/>
        <v>-14000</v>
      </c>
      <c r="H169" s="129">
        <f t="shared" si="6"/>
        <v>72</v>
      </c>
      <c r="I169" s="129">
        <f t="shared" si="4"/>
        <v>72</v>
      </c>
    </row>
    <row r="170" spans="2:9" s="26" customFormat="1" ht="66.75" customHeight="1" x14ac:dyDescent="0.2">
      <c r="B170" s="130">
        <v>5032</v>
      </c>
      <c r="C170" s="64" t="s">
        <v>100</v>
      </c>
      <c r="D170" s="129">
        <v>532750</v>
      </c>
      <c r="E170" s="129">
        <v>532750</v>
      </c>
      <c r="F170" s="129">
        <v>464181.76000000001</v>
      </c>
      <c r="G170" s="60">
        <f t="shared" si="2"/>
        <v>-68568.239999999991</v>
      </c>
      <c r="H170" s="60">
        <f t="shared" si="6"/>
        <v>87.129377756921627</v>
      </c>
      <c r="I170" s="60">
        <f t="shared" si="4"/>
        <v>87.129377756921627</v>
      </c>
    </row>
    <row r="171" spans="2:9" s="26" customFormat="1" ht="48.75" customHeight="1" x14ac:dyDescent="0.2">
      <c r="B171" s="130">
        <v>5041</v>
      </c>
      <c r="C171" s="64" t="s">
        <v>101</v>
      </c>
      <c r="D171" s="129">
        <f>D172+D173+D174+D175+D176+D177+D178+D179</f>
        <v>603500</v>
      </c>
      <c r="E171" s="129">
        <f t="shared" ref="E171:F171" si="23">E172+E173+E174+E175+E176+E177+E178+E179</f>
        <v>603500</v>
      </c>
      <c r="F171" s="129">
        <f t="shared" si="23"/>
        <v>526295.99000000011</v>
      </c>
      <c r="G171" s="129">
        <f t="shared" si="2"/>
        <v>-77204.009999999893</v>
      </c>
      <c r="H171" s="129">
        <f t="shared" si="6"/>
        <v>87.207289146644598</v>
      </c>
      <c r="I171" s="129">
        <f t="shared" si="4"/>
        <v>87.207289146644598</v>
      </c>
    </row>
    <row r="172" spans="2:9" s="26" customFormat="1" ht="42" customHeight="1" x14ac:dyDescent="0.2">
      <c r="B172" s="132">
        <v>2111</v>
      </c>
      <c r="C172" s="59" t="s">
        <v>151</v>
      </c>
      <c r="D172" s="60">
        <v>319100</v>
      </c>
      <c r="E172" s="60">
        <v>319100</v>
      </c>
      <c r="F172" s="60">
        <v>318486.65999999997</v>
      </c>
      <c r="G172" s="60">
        <f t="shared" si="2"/>
        <v>-613.34000000002561</v>
      </c>
      <c r="H172" s="60">
        <f t="shared" si="6"/>
        <v>99.807790661234719</v>
      </c>
      <c r="I172" s="60">
        <f t="shared" si="4"/>
        <v>99.807790661234719</v>
      </c>
    </row>
    <row r="173" spans="2:9" s="26" customFormat="1" ht="44.25" customHeight="1" x14ac:dyDescent="0.2">
      <c r="B173" s="132">
        <v>2120</v>
      </c>
      <c r="C173" s="59" t="s">
        <v>152</v>
      </c>
      <c r="D173" s="60">
        <v>43800</v>
      </c>
      <c r="E173" s="60">
        <v>43800</v>
      </c>
      <c r="F173" s="60">
        <v>43766.84</v>
      </c>
      <c r="G173" s="60">
        <f t="shared" si="2"/>
        <v>-33.160000000003492</v>
      </c>
      <c r="H173" s="60">
        <f t="shared" si="6"/>
        <v>99.924292237442913</v>
      </c>
      <c r="I173" s="60">
        <f t="shared" si="4"/>
        <v>99.924292237442913</v>
      </c>
    </row>
    <row r="174" spans="2:9" s="26" customFormat="1" ht="36" customHeight="1" x14ac:dyDescent="0.2">
      <c r="B174" s="132">
        <v>2210</v>
      </c>
      <c r="C174" s="59" t="s">
        <v>135</v>
      </c>
      <c r="D174" s="60">
        <v>35100</v>
      </c>
      <c r="E174" s="60">
        <v>35100</v>
      </c>
      <c r="F174" s="60">
        <v>25882.400000000001</v>
      </c>
      <c r="G174" s="60">
        <f t="shared" si="2"/>
        <v>-9217.5999999999985</v>
      </c>
      <c r="H174" s="60">
        <f t="shared" si="6"/>
        <v>73.739031339031342</v>
      </c>
      <c r="I174" s="60">
        <f t="shared" si="4"/>
        <v>73.739031339031342</v>
      </c>
    </row>
    <row r="175" spans="2:9" s="26" customFormat="1" ht="40.5" customHeight="1" x14ac:dyDescent="0.2">
      <c r="B175" s="132">
        <v>2240</v>
      </c>
      <c r="C175" s="59" t="s">
        <v>141</v>
      </c>
      <c r="D175" s="60">
        <v>173900</v>
      </c>
      <c r="E175" s="60">
        <v>173900</v>
      </c>
      <c r="F175" s="60">
        <v>119361.91</v>
      </c>
      <c r="G175" s="60">
        <f t="shared" si="2"/>
        <v>-54538.09</v>
      </c>
      <c r="H175" s="60">
        <f t="shared" si="6"/>
        <v>68.638246118458895</v>
      </c>
      <c r="I175" s="60">
        <f t="shared" si="4"/>
        <v>68.638246118458895</v>
      </c>
    </row>
    <row r="176" spans="2:9" s="26" customFormat="1" ht="42" customHeight="1" x14ac:dyDescent="0.2">
      <c r="B176" s="132">
        <v>2273</v>
      </c>
      <c r="C176" s="59" t="s">
        <v>156</v>
      </c>
      <c r="D176" s="60">
        <v>19600</v>
      </c>
      <c r="E176" s="60">
        <v>19600</v>
      </c>
      <c r="F176" s="60">
        <v>9805.94</v>
      </c>
      <c r="G176" s="60">
        <f t="shared" si="2"/>
        <v>-9794.06</v>
      </c>
      <c r="H176" s="60">
        <f t="shared" si="6"/>
        <v>50.030306122448984</v>
      </c>
      <c r="I176" s="60">
        <f t="shared" si="4"/>
        <v>50.030306122448984</v>
      </c>
    </row>
    <row r="177" spans="2:9" s="26" customFormat="1" ht="37.5" customHeight="1" x14ac:dyDescent="0.2">
      <c r="B177" s="132">
        <v>2274</v>
      </c>
      <c r="C177" s="59" t="s">
        <v>157</v>
      </c>
      <c r="D177" s="60">
        <v>12000</v>
      </c>
      <c r="E177" s="60">
        <v>12000</v>
      </c>
      <c r="F177" s="60">
        <v>8992.24</v>
      </c>
      <c r="G177" s="60">
        <f t="shared" si="2"/>
        <v>-3007.76</v>
      </c>
      <c r="H177" s="60">
        <f t="shared" si="6"/>
        <v>74.935333333333332</v>
      </c>
      <c r="I177" s="60">
        <f t="shared" si="4"/>
        <v>74.935333333333332</v>
      </c>
    </row>
    <row r="178" spans="2:9" s="26" customFormat="1" ht="48.75" customHeight="1" x14ac:dyDescent="0.2">
      <c r="B178" s="132">
        <v>2275</v>
      </c>
      <c r="C178" s="59" t="s">
        <v>158</v>
      </c>
      <c r="D178" s="60">
        <v>0</v>
      </c>
      <c r="E178" s="60">
        <v>0</v>
      </c>
      <c r="F178" s="60">
        <v>0</v>
      </c>
      <c r="G178" s="60">
        <f t="shared" si="2"/>
        <v>0</v>
      </c>
      <c r="H178" s="60">
        <f t="shared" si="6"/>
        <v>0</v>
      </c>
      <c r="I178" s="60">
        <f t="shared" si="4"/>
        <v>0</v>
      </c>
    </row>
    <row r="179" spans="2:9" s="26" customFormat="1" ht="61.5" customHeight="1" x14ac:dyDescent="0.2">
      <c r="B179" s="132">
        <v>2282</v>
      </c>
      <c r="C179" s="59" t="s">
        <v>137</v>
      </c>
      <c r="D179" s="60">
        <v>0</v>
      </c>
      <c r="E179" s="60">
        <v>0</v>
      </c>
      <c r="F179" s="60">
        <v>0</v>
      </c>
      <c r="G179" s="60">
        <f t="shared" si="2"/>
        <v>0</v>
      </c>
      <c r="H179" s="60">
        <f t="shared" si="6"/>
        <v>0</v>
      </c>
      <c r="I179" s="60">
        <f t="shared" si="4"/>
        <v>0</v>
      </c>
    </row>
    <row r="180" spans="2:9" s="26" customFormat="1" ht="98.25" customHeight="1" x14ac:dyDescent="0.2">
      <c r="B180" s="130">
        <v>5051</v>
      </c>
      <c r="C180" s="64" t="s">
        <v>102</v>
      </c>
      <c r="D180" s="129">
        <v>24600</v>
      </c>
      <c r="E180" s="129">
        <v>24600</v>
      </c>
      <c r="F180" s="129">
        <v>11580</v>
      </c>
      <c r="G180" s="60">
        <f t="shared" si="2"/>
        <v>-13020</v>
      </c>
      <c r="H180" s="60">
        <f t="shared" si="6"/>
        <v>47.073170731707314</v>
      </c>
      <c r="I180" s="60">
        <f t="shared" si="4"/>
        <v>47.073170731707314</v>
      </c>
    </row>
    <row r="181" spans="2:9" s="26" customFormat="1" ht="51.75" customHeight="1" x14ac:dyDescent="0.2">
      <c r="B181" s="130">
        <v>5053</v>
      </c>
      <c r="C181" s="64" t="s">
        <v>103</v>
      </c>
      <c r="D181" s="129">
        <v>151560</v>
      </c>
      <c r="E181" s="129">
        <v>151560</v>
      </c>
      <c r="F181" s="129">
        <v>151519.63</v>
      </c>
      <c r="G181" s="60">
        <f t="shared" si="2"/>
        <v>-40.369999999995343</v>
      </c>
      <c r="H181" s="60">
        <f t="shared" si="6"/>
        <v>99.973363684349437</v>
      </c>
      <c r="I181" s="60">
        <f t="shared" si="4"/>
        <v>99.973363684349437</v>
      </c>
    </row>
    <row r="182" spans="2:9" s="26" customFormat="1" ht="51.75" customHeight="1" x14ac:dyDescent="0.2">
      <c r="B182" s="130">
        <v>9410</v>
      </c>
      <c r="C182" s="64" t="s">
        <v>110</v>
      </c>
      <c r="D182" s="129">
        <v>14463100</v>
      </c>
      <c r="E182" s="129">
        <v>14463100</v>
      </c>
      <c r="F182" s="129">
        <v>14463100</v>
      </c>
      <c r="G182" s="60">
        <f t="shared" si="2"/>
        <v>0</v>
      </c>
      <c r="H182" s="60">
        <f t="shared" si="6"/>
        <v>100</v>
      </c>
      <c r="I182" s="60">
        <f t="shared" si="4"/>
        <v>100</v>
      </c>
    </row>
    <row r="183" spans="2:9" s="26" customFormat="1" ht="31.5" customHeight="1" x14ac:dyDescent="0.2">
      <c r="B183" s="130">
        <v>9770</v>
      </c>
      <c r="C183" s="64" t="s">
        <v>111</v>
      </c>
      <c r="D183" s="129">
        <v>1051391.31</v>
      </c>
      <c r="E183" s="129">
        <v>1051391.31</v>
      </c>
      <c r="F183" s="129">
        <v>818770.2</v>
      </c>
      <c r="G183" s="60">
        <f t="shared" si="2"/>
        <v>-232621.1100000001</v>
      </c>
      <c r="H183" s="60">
        <f t="shared" si="6"/>
        <v>77.874925559352391</v>
      </c>
      <c r="I183" s="60">
        <f t="shared" si="4"/>
        <v>77.874925559352391</v>
      </c>
    </row>
    <row r="184" spans="2:9" s="26" customFormat="1" ht="77.25" customHeight="1" x14ac:dyDescent="0.2">
      <c r="B184" s="130">
        <v>9800</v>
      </c>
      <c r="C184" s="64" t="s">
        <v>192</v>
      </c>
      <c r="D184" s="129">
        <v>75000</v>
      </c>
      <c r="E184" s="129">
        <v>75000</v>
      </c>
      <c r="F184" s="129">
        <v>75000</v>
      </c>
      <c r="G184" s="60">
        <f t="shared" si="2"/>
        <v>0</v>
      </c>
      <c r="H184" s="60">
        <f t="shared" si="6"/>
        <v>100</v>
      </c>
      <c r="I184" s="60">
        <f t="shared" si="4"/>
        <v>100</v>
      </c>
    </row>
    <row r="185" spans="2:9" s="181" customFormat="1" ht="31.5" customHeight="1" x14ac:dyDescent="0.2">
      <c r="B185" s="178"/>
      <c r="C185" s="179" t="s">
        <v>142</v>
      </c>
      <c r="D185" s="180">
        <f>D183+D182+D110+D44+D8+D184</f>
        <v>168746076.69</v>
      </c>
      <c r="E185" s="180">
        <f t="shared" ref="E185:F185" si="24">E183+E182+E110+E44+E8+E184</f>
        <v>168746076.69</v>
      </c>
      <c r="F185" s="180">
        <f t="shared" si="24"/>
        <v>161668113.41</v>
      </c>
      <c r="G185" s="180">
        <f t="shared" si="2"/>
        <v>-7077963.2800000012</v>
      </c>
      <c r="H185" s="180">
        <f>IF(E185=0,0,F185/E185*100)</f>
        <v>95.805553871926293</v>
      </c>
      <c r="I185" s="180">
        <f t="shared" si="4"/>
        <v>95.805553871926293</v>
      </c>
    </row>
    <row r="186" spans="2:9" ht="31.5" customHeight="1" x14ac:dyDescent="0.3">
      <c r="B186" s="226" t="s">
        <v>51</v>
      </c>
      <c r="C186" s="226"/>
      <c r="D186" s="226"/>
      <c r="E186" s="226"/>
      <c r="F186" s="226"/>
      <c r="G186" s="226"/>
      <c r="H186" s="226"/>
      <c r="I186" s="226"/>
    </row>
    <row r="187" spans="2:9" ht="31.5" customHeight="1" x14ac:dyDescent="0.35">
      <c r="B187" s="65" t="s">
        <v>117</v>
      </c>
      <c r="C187" s="65" t="s">
        <v>118</v>
      </c>
      <c r="D187" s="66">
        <f>D188+D194+D195+D196+D197+D198+D200+D202+D203+D201+D199</f>
        <v>7233696.8799999999</v>
      </c>
      <c r="E187" s="66">
        <f>E188+E194+E195+E196+E197+E198+E200+E202+E203+E201+E199</f>
        <v>7233696.8799999999</v>
      </c>
      <c r="F187" s="66">
        <f>F188+F194+F195+F196+F197+F198+F200+F202+F203+F201+F199</f>
        <v>5752282.0800000001</v>
      </c>
      <c r="G187" s="67">
        <f t="shared" ref="G187:G219" si="25">F187-E187</f>
        <v>-1481414.7999999998</v>
      </c>
      <c r="H187" s="66">
        <f>IF(E187=0,0,F187/E187*100)</f>
        <v>79.520640350636313</v>
      </c>
      <c r="I187" s="66">
        <f t="shared" ref="I187:I217" si="26">IF(D187=0,0,F187/D187*100)</f>
        <v>79.520640350636313</v>
      </c>
    </row>
    <row r="188" spans="2:9" ht="58.5" customHeight="1" x14ac:dyDescent="0.3">
      <c r="B188" s="121" t="s">
        <v>76</v>
      </c>
      <c r="C188" s="133" t="s">
        <v>170</v>
      </c>
      <c r="D188" s="134">
        <f>D189+D191+D192+D193+D190</f>
        <v>2081174</v>
      </c>
      <c r="E188" s="134">
        <f t="shared" ref="E188:F188" si="27">E189+E191+E192+E193+E190</f>
        <v>2081174</v>
      </c>
      <c r="F188" s="134">
        <f t="shared" si="27"/>
        <v>918993.39999999991</v>
      </c>
      <c r="G188" s="126">
        <f t="shared" si="25"/>
        <v>-1162180.6000000001</v>
      </c>
      <c r="H188" s="126">
        <f>IF(E188=0,0,F188/E188*100)</f>
        <v>44.157451515346622</v>
      </c>
      <c r="I188" s="126">
        <f>IF(D188=0,0,F188/D188*100)</f>
        <v>44.157451515346622</v>
      </c>
    </row>
    <row r="189" spans="2:9" ht="39" customHeight="1" x14ac:dyDescent="0.3">
      <c r="B189" s="198" t="s">
        <v>134</v>
      </c>
      <c r="C189" s="199" t="s">
        <v>135</v>
      </c>
      <c r="D189" s="203">
        <v>74500</v>
      </c>
      <c r="E189" s="203">
        <v>74500</v>
      </c>
      <c r="F189" s="203">
        <v>74341</v>
      </c>
      <c r="G189" s="27">
        <f t="shared" si="25"/>
        <v>-159</v>
      </c>
      <c r="H189" s="27">
        <f t="shared" si="6"/>
        <v>99.78657718120806</v>
      </c>
      <c r="I189" s="27">
        <f t="shared" si="26"/>
        <v>99.78657718120806</v>
      </c>
    </row>
    <row r="190" spans="2:9" ht="39" customHeight="1" x14ac:dyDescent="0.3">
      <c r="B190" s="198" t="s">
        <v>176</v>
      </c>
      <c r="C190" s="199" t="s">
        <v>141</v>
      </c>
      <c r="D190" s="203">
        <v>25000</v>
      </c>
      <c r="E190" s="203">
        <v>25000</v>
      </c>
      <c r="F190" s="203">
        <v>24522.74</v>
      </c>
      <c r="G190" s="27">
        <f t="shared" si="25"/>
        <v>-477.2599999999984</v>
      </c>
      <c r="H190" s="27">
        <f t="shared" si="6"/>
        <v>98.09096000000001</v>
      </c>
      <c r="I190" s="27">
        <f t="shared" si="26"/>
        <v>98.09096000000001</v>
      </c>
    </row>
    <row r="191" spans="2:9" ht="31.5" customHeight="1" x14ac:dyDescent="0.3">
      <c r="B191" s="198">
        <v>2800</v>
      </c>
      <c r="C191" s="199" t="s">
        <v>159</v>
      </c>
      <c r="D191" s="203">
        <v>5000</v>
      </c>
      <c r="E191" s="203">
        <v>5000</v>
      </c>
      <c r="F191" s="203">
        <v>2102.89</v>
      </c>
      <c r="G191" s="27">
        <f t="shared" si="25"/>
        <v>-2897.11</v>
      </c>
      <c r="H191" s="27">
        <f t="shared" si="6"/>
        <v>42.057799999999993</v>
      </c>
      <c r="I191" s="27">
        <f t="shared" si="26"/>
        <v>42.057799999999993</v>
      </c>
    </row>
    <row r="192" spans="2:9" ht="31.5" customHeight="1" x14ac:dyDescent="0.3">
      <c r="B192" s="198">
        <v>3110</v>
      </c>
      <c r="C192" s="199" t="s">
        <v>136</v>
      </c>
      <c r="D192" s="203">
        <v>1262604</v>
      </c>
      <c r="E192" s="203">
        <v>1262604</v>
      </c>
      <c r="F192" s="203">
        <v>103960.4</v>
      </c>
      <c r="G192" s="27">
        <f t="shared" si="25"/>
        <v>-1158643.6000000001</v>
      </c>
      <c r="H192" s="27">
        <f t="shared" si="6"/>
        <v>8.2338088585177918</v>
      </c>
      <c r="I192" s="27">
        <f t="shared" si="26"/>
        <v>8.2338088585177918</v>
      </c>
    </row>
    <row r="193" spans="2:10" ht="31.5" customHeight="1" x14ac:dyDescent="0.3">
      <c r="B193" s="198">
        <v>3132</v>
      </c>
      <c r="C193" s="199" t="s">
        <v>139</v>
      </c>
      <c r="D193" s="203">
        <v>714070</v>
      </c>
      <c r="E193" s="203">
        <v>714070</v>
      </c>
      <c r="F193" s="203">
        <v>714066.37</v>
      </c>
      <c r="G193" s="27">
        <f t="shared" si="25"/>
        <v>-3.6300000000046566</v>
      </c>
      <c r="H193" s="27">
        <f t="shared" si="6"/>
        <v>99.999491646477239</v>
      </c>
      <c r="I193" s="27">
        <f t="shared" si="26"/>
        <v>99.999491646477239</v>
      </c>
    </row>
    <row r="194" spans="2:10" ht="51" customHeight="1" x14ac:dyDescent="0.3">
      <c r="B194" s="121">
        <v>6013</v>
      </c>
      <c r="C194" s="133" t="s">
        <v>104</v>
      </c>
      <c r="D194" s="134">
        <v>330006</v>
      </c>
      <c r="E194" s="134">
        <v>330006</v>
      </c>
      <c r="F194" s="134">
        <v>80000</v>
      </c>
      <c r="G194" s="126">
        <f t="shared" si="25"/>
        <v>-250006</v>
      </c>
      <c r="H194" s="126">
        <f t="shared" si="6"/>
        <v>24.241983479088258</v>
      </c>
      <c r="I194" s="126">
        <f t="shared" si="26"/>
        <v>24.241983479088258</v>
      </c>
    </row>
    <row r="195" spans="2:10" ht="55.5" customHeight="1" x14ac:dyDescent="0.3">
      <c r="B195" s="121">
        <v>6017</v>
      </c>
      <c r="C195" s="133" t="s">
        <v>106</v>
      </c>
      <c r="D195" s="134">
        <v>0</v>
      </c>
      <c r="E195" s="134">
        <v>0</v>
      </c>
      <c r="F195" s="134">
        <v>0</v>
      </c>
      <c r="G195" s="126">
        <f t="shared" si="25"/>
        <v>0</v>
      </c>
      <c r="H195" s="126">
        <f t="shared" si="6"/>
        <v>0</v>
      </c>
      <c r="I195" s="126">
        <f t="shared" si="26"/>
        <v>0</v>
      </c>
    </row>
    <row r="196" spans="2:10" ht="38.25" customHeight="1" x14ac:dyDescent="0.3">
      <c r="B196" s="121">
        <v>6030</v>
      </c>
      <c r="C196" s="133" t="s">
        <v>107</v>
      </c>
      <c r="D196" s="134">
        <v>161760</v>
      </c>
      <c r="E196" s="134">
        <v>161760</v>
      </c>
      <c r="F196" s="134">
        <v>161760</v>
      </c>
      <c r="G196" s="126">
        <f t="shared" si="25"/>
        <v>0</v>
      </c>
      <c r="H196" s="126">
        <f t="shared" si="6"/>
        <v>100</v>
      </c>
      <c r="I196" s="126">
        <f t="shared" si="26"/>
        <v>100</v>
      </c>
    </row>
    <row r="197" spans="2:10" ht="55.5" customHeight="1" x14ac:dyDescent="0.3">
      <c r="B197" s="121">
        <v>7330</v>
      </c>
      <c r="C197" s="133" t="s">
        <v>166</v>
      </c>
      <c r="D197" s="134">
        <v>120000</v>
      </c>
      <c r="E197" s="134">
        <v>120000</v>
      </c>
      <c r="F197" s="134">
        <v>119399</v>
      </c>
      <c r="G197" s="126">
        <f t="shared" si="25"/>
        <v>-601</v>
      </c>
      <c r="H197" s="126">
        <f t="shared" si="6"/>
        <v>99.499166666666667</v>
      </c>
      <c r="I197" s="126">
        <f t="shared" si="26"/>
        <v>99.499166666666667</v>
      </c>
    </row>
    <row r="198" spans="2:10" ht="55.5" customHeight="1" x14ac:dyDescent="0.3">
      <c r="B198" s="121">
        <v>7350</v>
      </c>
      <c r="C198" s="133" t="s">
        <v>138</v>
      </c>
      <c r="D198" s="134">
        <v>0</v>
      </c>
      <c r="E198" s="134">
        <v>0</v>
      </c>
      <c r="F198" s="134">
        <v>0</v>
      </c>
      <c r="G198" s="126">
        <f t="shared" si="25"/>
        <v>0</v>
      </c>
      <c r="H198" s="126">
        <f t="shared" si="6"/>
        <v>0</v>
      </c>
      <c r="I198" s="126">
        <f t="shared" si="26"/>
        <v>0</v>
      </c>
    </row>
    <row r="199" spans="2:10" ht="55.5" customHeight="1" x14ac:dyDescent="0.3">
      <c r="B199" s="121">
        <v>7362</v>
      </c>
      <c r="C199" s="133" t="s">
        <v>184</v>
      </c>
      <c r="D199" s="134">
        <v>4431700</v>
      </c>
      <c r="E199" s="134">
        <v>4431700</v>
      </c>
      <c r="F199" s="134">
        <v>4376400</v>
      </c>
      <c r="G199" s="126">
        <f t="shared" si="25"/>
        <v>-55300</v>
      </c>
      <c r="H199" s="126">
        <f t="shared" si="6"/>
        <v>98.752171852787868</v>
      </c>
      <c r="I199" s="126">
        <f t="shared" si="26"/>
        <v>98.752171852787868</v>
      </c>
    </row>
    <row r="200" spans="2:10" ht="48" customHeight="1" x14ac:dyDescent="0.3">
      <c r="B200" s="121">
        <v>7442</v>
      </c>
      <c r="C200" s="133" t="s">
        <v>108</v>
      </c>
      <c r="D200" s="134">
        <v>0</v>
      </c>
      <c r="E200" s="134">
        <v>0</v>
      </c>
      <c r="F200" s="134">
        <v>0</v>
      </c>
      <c r="G200" s="126">
        <f t="shared" si="25"/>
        <v>0</v>
      </c>
      <c r="H200" s="126">
        <f t="shared" si="6"/>
        <v>0</v>
      </c>
      <c r="I200" s="126">
        <f t="shared" si="26"/>
        <v>0</v>
      </c>
    </row>
    <row r="201" spans="2:10" ht="62.25" customHeight="1" x14ac:dyDescent="0.3">
      <c r="B201" s="121" t="s">
        <v>177</v>
      </c>
      <c r="C201" s="133" t="s">
        <v>178</v>
      </c>
      <c r="D201" s="134">
        <v>25666.880000000001</v>
      </c>
      <c r="E201" s="134">
        <v>25666.880000000001</v>
      </c>
      <c r="F201" s="134">
        <v>25666.880000000001</v>
      </c>
      <c r="G201" s="126">
        <f t="shared" si="25"/>
        <v>0</v>
      </c>
      <c r="H201" s="126">
        <f t="shared" si="6"/>
        <v>100</v>
      </c>
      <c r="I201" s="126">
        <f t="shared" si="26"/>
        <v>100</v>
      </c>
    </row>
    <row r="202" spans="2:10" ht="48" customHeight="1" x14ac:dyDescent="0.3">
      <c r="B202" s="121">
        <v>7693</v>
      </c>
      <c r="C202" s="133" t="s">
        <v>162</v>
      </c>
      <c r="D202" s="134">
        <v>0</v>
      </c>
      <c r="E202" s="134">
        <v>0</v>
      </c>
      <c r="F202" s="134">
        <v>0</v>
      </c>
      <c r="G202" s="126">
        <f t="shared" si="25"/>
        <v>0</v>
      </c>
      <c r="H202" s="126">
        <f t="shared" si="6"/>
        <v>0</v>
      </c>
      <c r="I202" s="126">
        <f t="shared" si="26"/>
        <v>0</v>
      </c>
    </row>
    <row r="203" spans="2:10" s="22" customFormat="1" ht="63" customHeight="1" x14ac:dyDescent="0.3">
      <c r="B203" s="121" t="s">
        <v>179</v>
      </c>
      <c r="C203" s="133" t="s">
        <v>180</v>
      </c>
      <c r="D203" s="134">
        <v>83390</v>
      </c>
      <c r="E203" s="134">
        <v>83390</v>
      </c>
      <c r="F203" s="134">
        <v>70062.8</v>
      </c>
      <c r="G203" s="126">
        <f t="shared" si="25"/>
        <v>-13327.199999999997</v>
      </c>
      <c r="H203" s="126">
        <f t="shared" si="6"/>
        <v>84.018227605228446</v>
      </c>
      <c r="I203" s="126">
        <f t="shared" si="26"/>
        <v>84.018227605228446</v>
      </c>
    </row>
    <row r="204" spans="2:10" ht="36.75" customHeight="1" x14ac:dyDescent="0.3">
      <c r="B204" s="68" t="s">
        <v>123</v>
      </c>
      <c r="C204" s="69" t="s">
        <v>124</v>
      </c>
      <c r="D204" s="70">
        <f>D205+D206+D207+D208</f>
        <v>7150448.9699999997</v>
      </c>
      <c r="E204" s="70">
        <f>E205+E206+E207+E208</f>
        <v>7150448.9699999997</v>
      </c>
      <c r="F204" s="70">
        <f>F205+F206+F207+F208</f>
        <v>6951898.75</v>
      </c>
      <c r="G204" s="71">
        <f>F204-E204</f>
        <v>-198550.21999999974</v>
      </c>
      <c r="H204" s="71">
        <f t="shared" ref="H204:H217" si="28">IF(E204=0,0,F204/E204*100)</f>
        <v>97.223248206748622</v>
      </c>
      <c r="I204" s="71">
        <f t="shared" si="26"/>
        <v>97.223248206748622</v>
      </c>
      <c r="J204" s="22"/>
    </row>
    <row r="205" spans="2:10" ht="36.75" customHeight="1" x14ac:dyDescent="0.3">
      <c r="B205" s="136">
        <v>1010</v>
      </c>
      <c r="C205" s="135" t="s">
        <v>79</v>
      </c>
      <c r="D205" s="124">
        <v>1058002.3799999999</v>
      </c>
      <c r="E205" s="124">
        <v>1058002.3799999999</v>
      </c>
      <c r="F205" s="124">
        <v>929710.66</v>
      </c>
      <c r="G205" s="125">
        <f t="shared" si="25"/>
        <v>-128291.71999999986</v>
      </c>
      <c r="H205" s="125">
        <f t="shared" si="28"/>
        <v>87.874155821842308</v>
      </c>
      <c r="I205" s="125">
        <f t="shared" si="26"/>
        <v>87.874155821842308</v>
      </c>
    </row>
    <row r="206" spans="2:10" ht="36.75" customHeight="1" x14ac:dyDescent="0.3">
      <c r="B206" s="127">
        <v>1020</v>
      </c>
      <c r="C206" s="133" t="s">
        <v>81</v>
      </c>
      <c r="D206" s="134">
        <v>4389932.62</v>
      </c>
      <c r="E206" s="134">
        <v>4389932.62</v>
      </c>
      <c r="F206" s="134">
        <v>4319875.05</v>
      </c>
      <c r="G206" s="125">
        <f t="shared" si="25"/>
        <v>-70057.570000000298</v>
      </c>
      <c r="H206" s="125">
        <f t="shared" si="28"/>
        <v>98.404131086640675</v>
      </c>
      <c r="I206" s="125">
        <f t="shared" si="26"/>
        <v>98.404131086640675</v>
      </c>
    </row>
    <row r="207" spans="2:10" ht="36.75" customHeight="1" x14ac:dyDescent="0.3">
      <c r="B207" s="127">
        <v>1090</v>
      </c>
      <c r="C207" s="133" t="s">
        <v>83</v>
      </c>
      <c r="D207" s="134">
        <v>43305.09</v>
      </c>
      <c r="E207" s="134">
        <v>43305.09</v>
      </c>
      <c r="F207" s="134">
        <v>43305.09</v>
      </c>
      <c r="G207" s="48">
        <f t="shared" si="25"/>
        <v>0</v>
      </c>
      <c r="H207" s="48">
        <f t="shared" si="28"/>
        <v>100</v>
      </c>
      <c r="I207" s="48">
        <f t="shared" si="26"/>
        <v>100</v>
      </c>
    </row>
    <row r="208" spans="2:10" ht="36.75" customHeight="1" x14ac:dyDescent="0.3">
      <c r="B208" s="127" t="s">
        <v>181</v>
      </c>
      <c r="C208" s="133" t="s">
        <v>175</v>
      </c>
      <c r="D208" s="134">
        <v>1659208.88</v>
      </c>
      <c r="E208" s="134">
        <v>1659208.88</v>
      </c>
      <c r="F208" s="134">
        <v>1659007.95</v>
      </c>
      <c r="G208" s="125">
        <f t="shared" si="25"/>
        <v>-200.92999999993481</v>
      </c>
      <c r="H208" s="125">
        <f t="shared" si="28"/>
        <v>99.987890011774766</v>
      </c>
      <c r="I208" s="125">
        <f t="shared" si="26"/>
        <v>99.987890011774766</v>
      </c>
    </row>
    <row r="209" spans="2:9" ht="36.75" customHeight="1" x14ac:dyDescent="0.3">
      <c r="B209" s="68" t="s">
        <v>129</v>
      </c>
      <c r="C209" s="69" t="s">
        <v>130</v>
      </c>
      <c r="D209" s="70">
        <f>D210+D211+D212+D213+D215+D216+D214</f>
        <v>1190935.24</v>
      </c>
      <c r="E209" s="70">
        <f t="shared" ref="E209:F209" si="29">E210+E211+E212+E213+E215+E216+E214</f>
        <v>1190935.24</v>
      </c>
      <c r="F209" s="70">
        <f t="shared" si="29"/>
        <v>1112188.7000000002</v>
      </c>
      <c r="G209" s="71">
        <f t="shared" si="25"/>
        <v>-78746.539999999804</v>
      </c>
      <c r="H209" s="71">
        <f t="shared" si="28"/>
        <v>93.387840299360036</v>
      </c>
      <c r="I209" s="71">
        <f t="shared" si="26"/>
        <v>93.387840299360036</v>
      </c>
    </row>
    <row r="210" spans="2:9" ht="36.75" customHeight="1" x14ac:dyDescent="0.3">
      <c r="B210" s="118" t="s">
        <v>84</v>
      </c>
      <c r="C210" s="119" t="s">
        <v>85</v>
      </c>
      <c r="D210" s="120">
        <v>191034.13</v>
      </c>
      <c r="E210" s="120">
        <v>191034.13</v>
      </c>
      <c r="F210" s="120">
        <v>122336.03</v>
      </c>
      <c r="G210" s="137">
        <f t="shared" si="25"/>
        <v>-68698.100000000006</v>
      </c>
      <c r="H210" s="137">
        <f t="shared" si="28"/>
        <v>64.038834317197669</v>
      </c>
      <c r="I210" s="137">
        <f t="shared" si="26"/>
        <v>64.038834317197669</v>
      </c>
    </row>
    <row r="211" spans="2:9" ht="36.75" customHeight="1" x14ac:dyDescent="0.3">
      <c r="B211" s="121" t="s">
        <v>90</v>
      </c>
      <c r="C211" s="133" t="s">
        <v>91</v>
      </c>
      <c r="D211" s="134">
        <v>225890.29</v>
      </c>
      <c r="E211" s="134">
        <v>225890.29</v>
      </c>
      <c r="F211" s="134">
        <v>225884.87</v>
      </c>
      <c r="G211" s="137">
        <f t="shared" si="25"/>
        <v>-5.4200000000128057</v>
      </c>
      <c r="H211" s="137">
        <f t="shared" si="28"/>
        <v>99.997600605143305</v>
      </c>
      <c r="I211" s="137">
        <f t="shared" si="26"/>
        <v>99.997600605143305</v>
      </c>
    </row>
    <row r="212" spans="2:9" ht="36.75" customHeight="1" x14ac:dyDescent="0.3">
      <c r="B212" s="121" t="s">
        <v>92</v>
      </c>
      <c r="C212" s="133" t="s">
        <v>93</v>
      </c>
      <c r="D212" s="134"/>
      <c r="E212" s="134"/>
      <c r="F212" s="134"/>
      <c r="G212" s="137">
        <f t="shared" si="25"/>
        <v>0</v>
      </c>
      <c r="H212" s="137">
        <f t="shared" si="28"/>
        <v>0</v>
      </c>
      <c r="I212" s="137">
        <f t="shared" si="26"/>
        <v>0</v>
      </c>
    </row>
    <row r="213" spans="2:9" ht="36.75" customHeight="1" x14ac:dyDescent="0.3">
      <c r="B213" s="121" t="s">
        <v>94</v>
      </c>
      <c r="C213" s="133" t="s">
        <v>95</v>
      </c>
      <c r="D213" s="134">
        <v>764010.82</v>
      </c>
      <c r="E213" s="134">
        <v>764010.82</v>
      </c>
      <c r="F213" s="134">
        <v>753967.8</v>
      </c>
      <c r="G213" s="137">
        <f t="shared" si="25"/>
        <v>-10043.019999999902</v>
      </c>
      <c r="H213" s="137">
        <f t="shared" si="28"/>
        <v>98.68548720291686</v>
      </c>
      <c r="I213" s="137">
        <f t="shared" si="26"/>
        <v>98.68548720291686</v>
      </c>
    </row>
    <row r="214" spans="2:9" ht="36.75" customHeight="1" x14ac:dyDescent="0.3">
      <c r="B214" s="121">
        <v>4082</v>
      </c>
      <c r="C214" s="133" t="s">
        <v>97</v>
      </c>
      <c r="D214" s="134">
        <v>10000</v>
      </c>
      <c r="E214" s="134">
        <v>10000</v>
      </c>
      <c r="F214" s="134">
        <v>10000</v>
      </c>
      <c r="G214" s="137">
        <f t="shared" si="25"/>
        <v>0</v>
      </c>
      <c r="H214" s="137">
        <f t="shared" si="28"/>
        <v>100</v>
      </c>
      <c r="I214" s="137">
        <f t="shared" si="26"/>
        <v>100</v>
      </c>
    </row>
    <row r="215" spans="2:9" ht="36.75" customHeight="1" x14ac:dyDescent="0.3">
      <c r="B215" s="127" t="s">
        <v>72</v>
      </c>
      <c r="C215" s="133" t="s">
        <v>101</v>
      </c>
      <c r="D215" s="134">
        <v>0</v>
      </c>
      <c r="E215" s="134">
        <v>0</v>
      </c>
      <c r="F215" s="134">
        <v>0</v>
      </c>
      <c r="G215" s="137">
        <f t="shared" si="25"/>
        <v>0</v>
      </c>
      <c r="H215" s="137">
        <f t="shared" si="28"/>
        <v>0</v>
      </c>
      <c r="I215" s="137">
        <f t="shared" si="26"/>
        <v>0</v>
      </c>
    </row>
    <row r="216" spans="2:9" ht="36.75" customHeight="1" x14ac:dyDescent="0.3">
      <c r="B216" s="121" t="s">
        <v>167</v>
      </c>
      <c r="C216" s="133" t="s">
        <v>168</v>
      </c>
      <c r="D216" s="134"/>
      <c r="E216" s="134"/>
      <c r="F216" s="134"/>
      <c r="G216" s="137">
        <f t="shared" si="25"/>
        <v>0</v>
      </c>
      <c r="H216" s="137">
        <f t="shared" si="28"/>
        <v>0</v>
      </c>
      <c r="I216" s="137">
        <f t="shared" si="26"/>
        <v>0</v>
      </c>
    </row>
    <row r="217" spans="2:9" ht="36.75" customHeight="1" x14ac:dyDescent="0.3">
      <c r="B217" s="121">
        <v>9770</v>
      </c>
      <c r="C217" s="133" t="s">
        <v>111</v>
      </c>
      <c r="D217" s="134">
        <v>556722</v>
      </c>
      <c r="E217" s="134">
        <v>556722</v>
      </c>
      <c r="F217" s="134">
        <v>546826</v>
      </c>
      <c r="G217" s="137">
        <f t="shared" si="25"/>
        <v>-9896</v>
      </c>
      <c r="H217" s="137">
        <f t="shared" si="28"/>
        <v>98.222452139487928</v>
      </c>
      <c r="I217" s="137">
        <f t="shared" si="26"/>
        <v>98.222452139487928</v>
      </c>
    </row>
    <row r="218" spans="2:9" ht="23.85" customHeight="1" x14ac:dyDescent="0.3">
      <c r="B218" s="28" t="s">
        <v>62</v>
      </c>
      <c r="C218" s="29" t="s">
        <v>143</v>
      </c>
      <c r="D218" s="30">
        <f>D209+D204+D187+D217</f>
        <v>16131803.09</v>
      </c>
      <c r="E218" s="30">
        <f>E209+E204+E187+E217</f>
        <v>16131803.09</v>
      </c>
      <c r="F218" s="30">
        <f>F209+F204+F187+F217</f>
        <v>14363195.530000001</v>
      </c>
      <c r="G218" s="30">
        <f t="shared" si="25"/>
        <v>-1768607.5599999987</v>
      </c>
      <c r="H218" s="75">
        <f>IF(E218=0,0,F218/E218*100)</f>
        <v>89.036516562142097</v>
      </c>
      <c r="I218" s="75">
        <f>IF(D218=0,0,F218/D218*100)</f>
        <v>89.036516562142097</v>
      </c>
    </row>
    <row r="219" spans="2:9" ht="37.5" customHeight="1" x14ac:dyDescent="0.3">
      <c r="B219" s="72"/>
      <c r="C219" s="73" t="s">
        <v>144</v>
      </c>
      <c r="D219" s="77">
        <f>D218+D185</f>
        <v>184877879.78</v>
      </c>
      <c r="E219" s="77">
        <f>E218+E185</f>
        <v>184877879.78</v>
      </c>
      <c r="F219" s="77">
        <f>F218+F185</f>
        <v>176031308.94</v>
      </c>
      <c r="G219" s="74">
        <f t="shared" si="25"/>
        <v>-8846570.8400000036</v>
      </c>
      <c r="H219" s="76">
        <f>IF(E219=0,0,F219/E219*100)</f>
        <v>95.214911134567743</v>
      </c>
      <c r="I219" s="76">
        <f>IF(D219=0,0,F219/D219*100)</f>
        <v>95.214911134567743</v>
      </c>
    </row>
    <row r="221" spans="2:9" x14ac:dyDescent="0.3">
      <c r="C221" s="21" t="s">
        <v>73</v>
      </c>
      <c r="D221" s="21" t="s">
        <v>74</v>
      </c>
      <c r="G221" s="36"/>
    </row>
  </sheetData>
  <mergeCells count="11">
    <mergeCell ref="B7:I7"/>
    <mergeCell ref="B186:I186"/>
    <mergeCell ref="C3:E3"/>
    <mergeCell ref="F3:G3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Доходи!Заголовки_для_печати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2019-11-19T13:01:59Z</cp:lastPrinted>
  <dcterms:created xsi:type="dcterms:W3CDTF">2015-04-28T06:56:23Z</dcterms:created>
  <dcterms:modified xsi:type="dcterms:W3CDTF">2020-02-24T07:29:16Z</dcterms:modified>
</cp:coreProperties>
</file>