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'Лист1'!$A$1:$N$123</definedName>
  </definedNames>
  <calcPr fullCalcOnLoad="1"/>
</workbook>
</file>

<file path=xl/sharedStrings.xml><?xml version="1.0" encoding="utf-8"?>
<sst xmlns="http://schemas.openxmlformats.org/spreadsheetml/2006/main" count="137" uniqueCount="124">
  <si>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</si>
  <si>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</si>
  <si>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</si>
  <si>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</si>
  <si>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</si>
  <si>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</si>
  <si>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</si>
  <si>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</si>
  <si>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</si>
  <si>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</si>
  <si>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</si>
  <si>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</si>
  <si>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</si>
  <si>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</si>
  <si>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</si>
  <si>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</si>
  <si>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</si>
  <si>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</si>
  <si>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</si>
  <si>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</si>
  <si>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</si>
  <si>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</si>
  <si>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</si>
  <si>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</si>
  <si>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</si>
  <si>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</si>
  <si>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</si>
  <si>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</si>
  <si>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</si>
  <si>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</si>
  <si>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</si>
  <si>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</si>
  <si>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</si>
  <si>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</si>
  <si>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</si>
  <si>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</si>
  <si>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</si>
  <si>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</si>
  <si>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</si>
  <si>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</si>
  <si>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</si>
  <si>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</si>
  <si>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</si>
  <si>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</si>
  <si>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</si>
  <si>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</si>
  <si>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</si>
  <si>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</si>
  <si>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</si>
  <si>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</si>
  <si>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</si>
  <si>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</si>
  <si>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</si>
  <si>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</si>
  <si>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</si>
  <si>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</si>
  <si>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</si>
  <si>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</si>
  <si>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</si>
  <si>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</si>
  <si>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</si>
  <si>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</si>
  <si>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</si>
  <si>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</si>
  <si>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</si>
  <si>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</si>
  <si>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</si>
  <si>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</si>
  <si>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</si>
  <si>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</si>
  <si>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</si>
  <si>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</si>
  <si>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</si>
  <si>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</si>
  <si>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</si>
  <si>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</si>
  <si>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до рішення міської ради</t>
  </si>
  <si>
    <t>Затверджено</t>
  </si>
  <si>
    <t>Разом</t>
  </si>
  <si>
    <t xml:space="preserve">Всього </t>
  </si>
  <si>
    <t>Внесено зміни</t>
  </si>
  <si>
    <t>Затверджено з урахуванням змін</t>
  </si>
  <si>
    <t>Державне мито, пов’язане з видачею та оформленням закордонних паспортів (посвідок) та паспортів громадян України</t>
  </si>
  <si>
    <t>Адміністративний збір за державну реєстрацію речових прав на нерухоме майно та їх обтяжень</t>
  </si>
  <si>
    <t>Секретар міської ради</t>
  </si>
  <si>
    <t>Адміністративний збір за проведення державної реєстрації юридичних осіб та фізичних осіб - підприємців та громадських формувань</t>
  </si>
  <si>
    <t>Пальне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</si>
  <si>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</si>
  <si>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</si>
  <si>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</si>
  <si>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Транспортний податок з юридичних осіб 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</si>
  <si>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</si>
  <si>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</si>
  <si>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</si>
  <si>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 з місцевих бюджетів іншим місцевим бюджеттам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</si>
  <si>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</si>
  <si>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</si>
  <si>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</si>
  <si>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</si>
  <si>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Інші субвенції з місцевого бюджету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</si>
  <si>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</si>
  <si>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</si>
  <si>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</si>
  <si>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</si>
  <si>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</si>
  <si>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бюджету(передана до іншого місцевого бюджету)</t>
  </si>
  <si>
    <t>Субвенція з місцевого бюджету на здійснення переданих видатків у сфері освіти за рахунок коштів освітньої субвенції</t>
  </si>
  <si>
    <t>Зміни до додатку 1 рішення міської ради "Про бюджет міста на 2019 рік"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</si>
  <si>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</si>
  <si>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бюджету»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</si>
  <si>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</si>
  <si>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</si>
  <si>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</si>
  <si>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</si>
  <si>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</si>
  <si>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</si>
  <si>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</si>
  <si>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Плата за розміщення тимчасово вільних коштів місцевих бюджетів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</si>
  <si>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</si>
  <si>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Валентина ПОПОВИЧ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</si>
  <si>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</si>
  <si>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</si>
  <si>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</si>
  <si>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від  20.12.2019  №1831-МР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</si>
</sst>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  <numFmt numFmtId="179" formatCode="#,##0.0000"/>
    <numFmt numFmtId="180" formatCode="#,##0.00;[Red]#,##0.00"/>
    <numFmt numFmtId="181" formatCode="0.00_ ;\-0.00\ "/>
    <numFmt numFmtId="182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3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left"/>
    </xf>
    <xf numFmtId="3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3" fontId="1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0" fontId="9" fillId="33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1" fillId="0" borderId="10" xfId="0" applyFont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14" fillId="33" borderId="13" xfId="0" applyNumberFormat="1" applyFont="1" applyFill="1" applyBorder="1" applyAlignment="1">
      <alignment horizontal="center" vertical="center"/>
    </xf>
    <xf numFmtId="4" fontId="14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left"/>
    </xf>
    <xf numFmtId="3" fontId="6" fillId="33" borderId="0" xfId="0" applyNumberFormat="1" applyFont="1" applyFill="1" applyAlignment="1">
      <alignment horizontal="left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showZeros="0" tabSelected="1" workbookViewId="0" topLeftCell="A1">
      <pane xSplit="2" ySplit="10" topLeftCell="G11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7" sqref="K7:K9"/>
    </sheetView>
  </sheetViews>
  <sheetFormatPr defaultColWidth="9.00390625" defaultRowHeight="12.75" outlineLevelRow="1"/>
  <cols>
    <col min="1" max="1" width="12.75390625" style="1" customWidth="1"/>
    <col min="2" max="2" width="47.375" style="1" customWidth="1"/>
    <col min="3" max="3" width="16.375" style="38" customWidth="1"/>
    <col min="4" max="4" width="15.75390625" style="3" customWidth="1"/>
    <col min="5" max="5" width="13.25390625" style="3" customWidth="1"/>
    <col min="6" max="6" width="17.25390625" style="19" customWidth="1"/>
    <col min="7" max="7" width="18.125" style="3" customWidth="1"/>
    <col min="8" max="8" width="15.00390625" style="3" customWidth="1"/>
    <col min="9" max="9" width="16.25390625" style="3" customWidth="1"/>
    <col min="10" max="10" width="17.875" style="3" customWidth="1"/>
    <col min="11" max="11" width="16.875" style="3" customWidth="1"/>
    <col min="12" max="12" width="16.00390625" style="3" customWidth="1"/>
    <col min="13" max="13" width="13.125" style="3" customWidth="1"/>
    <col min="14" max="14" width="17.00390625" style="19" customWidth="1"/>
    <col min="15" max="15" width="9.125" style="1" customWidth="1"/>
    <col min="16" max="16" width="11.00390625" style="1" bestFit="1" customWidth="1"/>
    <col min="17" max="16384" width="9.125" style="1" customWidth="1"/>
  </cols>
  <sheetData>
    <row r="1" spans="12:14" ht="18.75">
      <c r="L1" s="75" t="s">
        <v>0</v>
      </c>
      <c r="M1" s="75"/>
      <c r="N1" s="75"/>
    </row>
    <row r="2" spans="4:14" ht="18.75">
      <c r="D2" s="20"/>
      <c r="L2" s="91" t="s">
        <v>76</v>
      </c>
      <c r="M2" s="91"/>
      <c r="N2" s="91"/>
    </row>
    <row r="3" spans="4:14" ht="18.75">
      <c r="D3" s="20"/>
      <c r="L3" s="91" t="s">
        <v>123</v>
      </c>
      <c r="M3" s="91"/>
      <c r="N3" s="91"/>
    </row>
    <row r="5" spans="1:14" ht="42" customHeight="1">
      <c r="A5" s="2"/>
      <c r="B5" s="92" t="s">
        <v>107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29.25" customHeight="1">
      <c r="A6" s="93" t="s">
        <v>1</v>
      </c>
      <c r="B6" s="96" t="s">
        <v>2</v>
      </c>
      <c r="C6" s="76" t="s">
        <v>77</v>
      </c>
      <c r="D6" s="77"/>
      <c r="E6" s="77"/>
      <c r="F6" s="78"/>
      <c r="G6" s="76" t="s">
        <v>80</v>
      </c>
      <c r="H6" s="77"/>
      <c r="I6" s="77"/>
      <c r="J6" s="78"/>
      <c r="K6" s="76" t="s">
        <v>81</v>
      </c>
      <c r="L6" s="77"/>
      <c r="M6" s="77"/>
      <c r="N6" s="78"/>
    </row>
    <row r="7" spans="1:14" ht="16.5" customHeight="1">
      <c r="A7" s="94"/>
      <c r="B7" s="97"/>
      <c r="C7" s="79" t="s">
        <v>4</v>
      </c>
      <c r="D7" s="99" t="s">
        <v>5</v>
      </c>
      <c r="E7" s="100"/>
      <c r="F7" s="79" t="s">
        <v>78</v>
      </c>
      <c r="G7" s="79" t="s">
        <v>4</v>
      </c>
      <c r="H7" s="76" t="s">
        <v>5</v>
      </c>
      <c r="I7" s="78"/>
      <c r="J7" s="84" t="s">
        <v>78</v>
      </c>
      <c r="K7" s="79" t="s">
        <v>4</v>
      </c>
      <c r="L7" s="76" t="s">
        <v>5</v>
      </c>
      <c r="M7" s="78"/>
      <c r="N7" s="84" t="s">
        <v>78</v>
      </c>
    </row>
    <row r="8" spans="1:14" ht="24.75" customHeight="1">
      <c r="A8" s="94"/>
      <c r="B8" s="97"/>
      <c r="C8" s="80"/>
      <c r="D8" s="79" t="s">
        <v>3</v>
      </c>
      <c r="E8" s="79" t="s">
        <v>6</v>
      </c>
      <c r="F8" s="80"/>
      <c r="G8" s="82"/>
      <c r="H8" s="84" t="s">
        <v>79</v>
      </c>
      <c r="I8" s="79" t="s">
        <v>6</v>
      </c>
      <c r="J8" s="86"/>
      <c r="K8" s="80"/>
      <c r="L8" s="84" t="s">
        <v>3</v>
      </c>
      <c r="M8" s="79" t="s">
        <v>6</v>
      </c>
      <c r="N8" s="86"/>
    </row>
    <row r="9" spans="1:14" ht="17.25" customHeight="1">
      <c r="A9" s="95"/>
      <c r="B9" s="98"/>
      <c r="C9" s="81"/>
      <c r="D9" s="81"/>
      <c r="E9" s="81"/>
      <c r="F9" s="81"/>
      <c r="G9" s="83"/>
      <c r="H9" s="85"/>
      <c r="I9" s="81"/>
      <c r="J9" s="85"/>
      <c r="K9" s="81"/>
      <c r="L9" s="85"/>
      <c r="M9" s="81"/>
      <c r="N9" s="85"/>
    </row>
    <row r="10" spans="1:14" ht="15">
      <c r="A10" s="9">
        <v>1</v>
      </c>
      <c r="B10" s="17">
        <v>2</v>
      </c>
      <c r="C10" s="21">
        <v>3</v>
      </c>
      <c r="D10" s="21">
        <v>4</v>
      </c>
      <c r="E10" s="21">
        <v>5</v>
      </c>
      <c r="F10" s="22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6">
        <v>14</v>
      </c>
    </row>
    <row r="11" spans="1:14" ht="21" customHeight="1">
      <c r="A11" s="7">
        <v>10000000</v>
      </c>
      <c r="B11" s="23" t="s">
        <v>7</v>
      </c>
      <c r="C11" s="53">
        <f>C12+C23+C29+C47+C20</f>
        <v>198719852</v>
      </c>
      <c r="D11" s="53">
        <f aca="true" t="shared" si="0" ref="D11:M11">D12+D23+D29+D47</f>
        <v>149300</v>
      </c>
      <c r="E11" s="53">
        <f t="shared" si="0"/>
        <v>0</v>
      </c>
      <c r="F11" s="53">
        <f t="shared" si="0"/>
        <v>198848152</v>
      </c>
      <c r="G11" s="53">
        <f>G12+G20+G23+G29+G47</f>
        <v>-168560</v>
      </c>
      <c r="H11" s="53">
        <f t="shared" si="0"/>
        <v>0</v>
      </c>
      <c r="I11" s="53">
        <f t="shared" si="0"/>
        <v>0</v>
      </c>
      <c r="J11" s="53">
        <f>J12+J20+J23+J29+J47</f>
        <v>-168560</v>
      </c>
      <c r="K11" s="53">
        <f>K12+K20+K23+K29+K47</f>
        <v>198551292</v>
      </c>
      <c r="L11" s="53">
        <f t="shared" si="0"/>
        <v>149300</v>
      </c>
      <c r="M11" s="53">
        <f t="shared" si="0"/>
        <v>0</v>
      </c>
      <c r="N11" s="53">
        <f>N12+N20+N23+N29+N47</f>
        <v>198700592</v>
      </c>
    </row>
    <row r="12" spans="1:14" ht="29.25" customHeight="1">
      <c r="A12" s="7">
        <v>11000000</v>
      </c>
      <c r="B12" s="23" t="s">
        <v>8</v>
      </c>
      <c r="C12" s="53">
        <f aca="true" t="shared" si="1" ref="C12:N12">C13+C18</f>
        <v>147719552</v>
      </c>
      <c r="D12" s="53">
        <f t="shared" si="1"/>
        <v>0</v>
      </c>
      <c r="E12" s="53">
        <f t="shared" si="1"/>
        <v>0</v>
      </c>
      <c r="F12" s="53">
        <f t="shared" si="1"/>
        <v>147719552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  <c r="K12" s="53">
        <f t="shared" si="1"/>
        <v>147719552</v>
      </c>
      <c r="L12" s="53">
        <f t="shared" si="1"/>
        <v>0</v>
      </c>
      <c r="M12" s="53">
        <f t="shared" si="1"/>
        <v>0</v>
      </c>
      <c r="N12" s="53">
        <f t="shared" si="1"/>
        <v>147719552</v>
      </c>
    </row>
    <row r="13" spans="1:14" ht="20.25" customHeight="1">
      <c r="A13" s="7">
        <v>11010000</v>
      </c>
      <c r="B13" s="23" t="s">
        <v>9</v>
      </c>
      <c r="C13" s="53">
        <f aca="true" t="shared" si="2" ref="C13:N13">SUM(C14:C17)</f>
        <v>147703552</v>
      </c>
      <c r="D13" s="53">
        <f t="shared" si="2"/>
        <v>0</v>
      </c>
      <c r="E13" s="53">
        <f t="shared" si="2"/>
        <v>0</v>
      </c>
      <c r="F13" s="53">
        <f t="shared" si="2"/>
        <v>147703552</v>
      </c>
      <c r="G13" s="53">
        <f t="shared" si="2"/>
        <v>0</v>
      </c>
      <c r="H13" s="53">
        <f t="shared" si="2"/>
        <v>0</v>
      </c>
      <c r="I13" s="53">
        <f t="shared" si="2"/>
        <v>0</v>
      </c>
      <c r="J13" s="53">
        <f t="shared" si="2"/>
        <v>0</v>
      </c>
      <c r="K13" s="53">
        <f t="shared" si="2"/>
        <v>147703552</v>
      </c>
      <c r="L13" s="53">
        <f t="shared" si="2"/>
        <v>0</v>
      </c>
      <c r="M13" s="53">
        <f t="shared" si="2"/>
        <v>0</v>
      </c>
      <c r="N13" s="53">
        <f t="shared" si="2"/>
        <v>147703552</v>
      </c>
    </row>
    <row r="14" spans="1:14" ht="50.25" customHeight="1">
      <c r="A14" s="8">
        <v>11010100</v>
      </c>
      <c r="B14" s="24" t="s">
        <v>10</v>
      </c>
      <c r="C14" s="54">
        <f>115397782+9000000+4875770</f>
        <v>129273552</v>
      </c>
      <c r="D14" s="54">
        <v>0</v>
      </c>
      <c r="E14" s="54">
        <v>0</v>
      </c>
      <c r="F14" s="53">
        <f aca="true" t="shared" si="3" ref="F14:F88">C14+D14</f>
        <v>129273552</v>
      </c>
      <c r="G14" s="54"/>
      <c r="H14" s="54"/>
      <c r="I14" s="54"/>
      <c r="J14" s="53">
        <f aca="true" t="shared" si="4" ref="J14:J92">G14+H14</f>
        <v>0</v>
      </c>
      <c r="K14" s="53">
        <f aca="true" t="shared" si="5" ref="K14:K88">C14+G14</f>
        <v>129273552</v>
      </c>
      <c r="L14" s="53">
        <f aca="true" t="shared" si="6" ref="L14:L88">D14+H14</f>
        <v>0</v>
      </c>
      <c r="M14" s="53">
        <f aca="true" t="shared" si="7" ref="M14:M88">E14+I14</f>
        <v>0</v>
      </c>
      <c r="N14" s="53">
        <f aca="true" t="shared" si="8" ref="N14:N88">F14+J14</f>
        <v>129273552</v>
      </c>
    </row>
    <row r="15" spans="1:14" ht="76.5" customHeight="1">
      <c r="A15" s="8">
        <v>11010200</v>
      </c>
      <c r="B15" s="24" t="s">
        <v>11</v>
      </c>
      <c r="C15" s="54">
        <f>12500000+1170000+400000+930000+500000</f>
        <v>15500000</v>
      </c>
      <c r="D15" s="54">
        <v>0</v>
      </c>
      <c r="E15" s="54">
        <v>0</v>
      </c>
      <c r="F15" s="53">
        <f t="shared" si="3"/>
        <v>15500000</v>
      </c>
      <c r="G15" s="54">
        <v>0</v>
      </c>
      <c r="H15" s="54"/>
      <c r="I15" s="54"/>
      <c r="J15" s="53">
        <f t="shared" si="4"/>
        <v>0</v>
      </c>
      <c r="K15" s="53">
        <f t="shared" si="5"/>
        <v>15500000</v>
      </c>
      <c r="L15" s="53">
        <f t="shared" si="6"/>
        <v>0</v>
      </c>
      <c r="M15" s="53">
        <f t="shared" si="7"/>
        <v>0</v>
      </c>
      <c r="N15" s="53">
        <f t="shared" si="8"/>
        <v>15500000</v>
      </c>
    </row>
    <row r="16" spans="1:14" ht="42.75" customHeight="1">
      <c r="A16" s="8">
        <v>11010400</v>
      </c>
      <c r="B16" s="24" t="s">
        <v>12</v>
      </c>
      <c r="C16" s="54">
        <v>1500000</v>
      </c>
      <c r="D16" s="54">
        <v>0</v>
      </c>
      <c r="E16" s="54">
        <v>0</v>
      </c>
      <c r="F16" s="53">
        <f t="shared" si="3"/>
        <v>1500000</v>
      </c>
      <c r="G16" s="54">
        <v>0</v>
      </c>
      <c r="H16" s="54"/>
      <c r="I16" s="54"/>
      <c r="J16" s="53">
        <f t="shared" si="4"/>
        <v>0</v>
      </c>
      <c r="K16" s="53">
        <f t="shared" si="5"/>
        <v>1500000</v>
      </c>
      <c r="L16" s="53">
        <f t="shared" si="6"/>
        <v>0</v>
      </c>
      <c r="M16" s="53">
        <f t="shared" si="7"/>
        <v>0</v>
      </c>
      <c r="N16" s="53">
        <f t="shared" si="8"/>
        <v>1500000</v>
      </c>
    </row>
    <row r="17" spans="1:14" ht="42.75" customHeight="1">
      <c r="A17" s="8">
        <v>11010500</v>
      </c>
      <c r="B17" s="24" t="s">
        <v>13</v>
      </c>
      <c r="C17" s="54">
        <f>1230000+200000</f>
        <v>1430000</v>
      </c>
      <c r="D17" s="54">
        <v>0</v>
      </c>
      <c r="E17" s="54">
        <v>0</v>
      </c>
      <c r="F17" s="53">
        <f t="shared" si="3"/>
        <v>1430000</v>
      </c>
      <c r="G17" s="54"/>
      <c r="H17" s="54"/>
      <c r="I17" s="54"/>
      <c r="J17" s="53">
        <f t="shared" si="4"/>
        <v>0</v>
      </c>
      <c r="K17" s="53">
        <f t="shared" si="5"/>
        <v>1430000</v>
      </c>
      <c r="L17" s="53">
        <f t="shared" si="6"/>
        <v>0</v>
      </c>
      <c r="M17" s="53">
        <f t="shared" si="7"/>
        <v>0</v>
      </c>
      <c r="N17" s="53">
        <f t="shared" si="8"/>
        <v>1430000</v>
      </c>
    </row>
    <row r="18" spans="1:14" ht="16.5" customHeight="1">
      <c r="A18" s="7">
        <v>11020000</v>
      </c>
      <c r="B18" s="23" t="s">
        <v>14</v>
      </c>
      <c r="C18" s="53">
        <f>C19</f>
        <v>16000</v>
      </c>
      <c r="D18" s="53">
        <f aca="true" t="shared" si="9" ref="D18:N18">D19</f>
        <v>0</v>
      </c>
      <c r="E18" s="53">
        <f t="shared" si="9"/>
        <v>0</v>
      </c>
      <c r="F18" s="53">
        <f t="shared" si="9"/>
        <v>16000</v>
      </c>
      <c r="G18" s="53">
        <f>G19</f>
        <v>0</v>
      </c>
      <c r="H18" s="53">
        <f t="shared" si="9"/>
        <v>0</v>
      </c>
      <c r="I18" s="53">
        <f t="shared" si="9"/>
        <v>0</v>
      </c>
      <c r="J18" s="53">
        <f t="shared" si="4"/>
        <v>0</v>
      </c>
      <c r="K18" s="53">
        <f t="shared" si="9"/>
        <v>16000</v>
      </c>
      <c r="L18" s="53">
        <f t="shared" si="9"/>
        <v>0</v>
      </c>
      <c r="M18" s="53">
        <f t="shared" si="9"/>
        <v>0</v>
      </c>
      <c r="N18" s="53">
        <f t="shared" si="9"/>
        <v>16000</v>
      </c>
    </row>
    <row r="19" spans="1:14" ht="33.75" customHeight="1">
      <c r="A19" s="8">
        <v>11020200</v>
      </c>
      <c r="B19" s="24" t="s">
        <v>15</v>
      </c>
      <c r="C19" s="54">
        <v>16000</v>
      </c>
      <c r="D19" s="54">
        <v>0</v>
      </c>
      <c r="E19" s="54">
        <v>0</v>
      </c>
      <c r="F19" s="53">
        <f t="shared" si="3"/>
        <v>16000</v>
      </c>
      <c r="G19" s="54">
        <v>0</v>
      </c>
      <c r="H19" s="54"/>
      <c r="I19" s="54"/>
      <c r="J19" s="53">
        <f t="shared" si="4"/>
        <v>0</v>
      </c>
      <c r="K19" s="53">
        <f t="shared" si="5"/>
        <v>16000</v>
      </c>
      <c r="L19" s="53">
        <f t="shared" si="6"/>
        <v>0</v>
      </c>
      <c r="M19" s="53">
        <f t="shared" si="7"/>
        <v>0</v>
      </c>
      <c r="N19" s="53">
        <f t="shared" si="8"/>
        <v>16000</v>
      </c>
    </row>
    <row r="20" spans="1:18" ht="33.75" customHeight="1">
      <c r="A20" s="7">
        <v>13000000</v>
      </c>
      <c r="B20" s="47" t="s">
        <v>114</v>
      </c>
      <c r="C20" s="53">
        <f>C21</f>
        <v>21000</v>
      </c>
      <c r="D20" s="53"/>
      <c r="E20" s="53"/>
      <c r="F20" s="53">
        <f>C20+D20</f>
        <v>21000</v>
      </c>
      <c r="G20" s="53">
        <f>G21</f>
        <v>12850</v>
      </c>
      <c r="H20" s="53"/>
      <c r="I20" s="53"/>
      <c r="J20" s="53">
        <f t="shared" si="4"/>
        <v>12850</v>
      </c>
      <c r="K20" s="53">
        <f t="shared" si="5"/>
        <v>33850</v>
      </c>
      <c r="L20" s="53"/>
      <c r="M20" s="53"/>
      <c r="N20" s="53">
        <f t="shared" si="8"/>
        <v>33850</v>
      </c>
      <c r="O20" s="4"/>
      <c r="P20" s="4"/>
      <c r="Q20" s="4"/>
      <c r="R20" s="4"/>
    </row>
    <row r="21" spans="1:14" ht="20.25" customHeight="1">
      <c r="A21" s="8">
        <v>13030000</v>
      </c>
      <c r="B21" s="46" t="s">
        <v>115</v>
      </c>
      <c r="C21" s="54">
        <f>C22</f>
        <v>21000</v>
      </c>
      <c r="D21" s="54"/>
      <c r="E21" s="54"/>
      <c r="F21" s="53">
        <f>C21+D21</f>
        <v>21000</v>
      </c>
      <c r="G21" s="54">
        <f>G22</f>
        <v>12850</v>
      </c>
      <c r="H21" s="54"/>
      <c r="I21" s="54"/>
      <c r="J21" s="53">
        <f t="shared" si="4"/>
        <v>12850</v>
      </c>
      <c r="K21" s="53">
        <f t="shared" si="5"/>
        <v>33850</v>
      </c>
      <c r="L21" s="53"/>
      <c r="M21" s="53"/>
      <c r="N21" s="53">
        <f t="shared" si="8"/>
        <v>33850</v>
      </c>
    </row>
    <row r="22" spans="1:14" ht="44.25" customHeight="1">
      <c r="A22" s="8">
        <v>13030100</v>
      </c>
      <c r="B22" s="45" t="s">
        <v>116</v>
      </c>
      <c r="C22" s="54">
        <v>21000</v>
      </c>
      <c r="D22" s="54"/>
      <c r="E22" s="54"/>
      <c r="F22" s="53">
        <f>C22+D22</f>
        <v>21000</v>
      </c>
      <c r="G22" s="54">
        <v>12850</v>
      </c>
      <c r="H22" s="54"/>
      <c r="I22" s="54"/>
      <c r="J22" s="53">
        <f t="shared" si="4"/>
        <v>12850</v>
      </c>
      <c r="K22" s="53">
        <f t="shared" si="5"/>
        <v>33850</v>
      </c>
      <c r="L22" s="53"/>
      <c r="M22" s="53"/>
      <c r="N22" s="53">
        <f t="shared" si="8"/>
        <v>33850</v>
      </c>
    </row>
    <row r="23" spans="1:14" ht="19.5" customHeight="1">
      <c r="A23" s="7">
        <v>14000000</v>
      </c>
      <c r="B23" s="23" t="s">
        <v>16</v>
      </c>
      <c r="C23" s="53">
        <f>C24+C26+C28</f>
        <v>11555000</v>
      </c>
      <c r="D23" s="53">
        <f>D24+D26+D28</f>
        <v>0</v>
      </c>
      <c r="E23" s="53">
        <f>E24+E26+E28</f>
        <v>0</v>
      </c>
      <c r="F23" s="53">
        <f t="shared" si="3"/>
        <v>11555000</v>
      </c>
      <c r="G23" s="53">
        <f>G24+G26+G28</f>
        <v>0</v>
      </c>
      <c r="H23" s="53">
        <f>H24</f>
        <v>0</v>
      </c>
      <c r="I23" s="53">
        <f>I26</f>
        <v>0</v>
      </c>
      <c r="J23" s="53">
        <f aca="true" t="shared" si="10" ref="J23:J28">G23+H23</f>
        <v>0</v>
      </c>
      <c r="K23" s="53">
        <f>K24+K26+K28</f>
        <v>11555000</v>
      </c>
      <c r="L23" s="53">
        <f>L26</f>
        <v>0</v>
      </c>
      <c r="M23" s="53">
        <f>M26</f>
        <v>0</v>
      </c>
      <c r="N23" s="53">
        <f>N24+N26+N28</f>
        <v>11555000</v>
      </c>
    </row>
    <row r="24" spans="1:14" ht="39" customHeight="1">
      <c r="A24" s="25">
        <v>14020000</v>
      </c>
      <c r="B24" s="26" t="s">
        <v>88</v>
      </c>
      <c r="C24" s="53">
        <f>C25</f>
        <v>990000</v>
      </c>
      <c r="D24" s="53">
        <f>D25</f>
        <v>0</v>
      </c>
      <c r="E24" s="53">
        <f>E25</f>
        <v>0</v>
      </c>
      <c r="F24" s="53">
        <f>C24+D24</f>
        <v>990000</v>
      </c>
      <c r="G24" s="53">
        <f>G25</f>
        <v>0</v>
      </c>
      <c r="H24" s="53">
        <f>H25</f>
        <v>0</v>
      </c>
      <c r="I24" s="53"/>
      <c r="J24" s="53">
        <f t="shared" si="10"/>
        <v>0</v>
      </c>
      <c r="K24" s="53">
        <f>C24+G24</f>
        <v>990000</v>
      </c>
      <c r="L24" s="53"/>
      <c r="M24" s="53"/>
      <c r="N24" s="53">
        <f>F24+J24</f>
        <v>990000</v>
      </c>
    </row>
    <row r="25" spans="1:14" ht="19.5" customHeight="1">
      <c r="A25" s="27">
        <v>14021900</v>
      </c>
      <c r="B25" s="28" t="s">
        <v>86</v>
      </c>
      <c r="C25" s="54">
        <f>1220000-230000</f>
        <v>990000</v>
      </c>
      <c r="D25" s="53"/>
      <c r="E25" s="53"/>
      <c r="F25" s="53">
        <f>C25+D25</f>
        <v>990000</v>
      </c>
      <c r="G25" s="54">
        <v>0</v>
      </c>
      <c r="H25" s="53"/>
      <c r="I25" s="53"/>
      <c r="J25" s="53">
        <f t="shared" si="10"/>
        <v>0</v>
      </c>
      <c r="K25" s="54">
        <f>C25+G25</f>
        <v>990000</v>
      </c>
      <c r="L25" s="53"/>
      <c r="M25" s="53"/>
      <c r="N25" s="53">
        <f>F25+J25</f>
        <v>990000</v>
      </c>
    </row>
    <row r="26" spans="1:14" ht="44.25" customHeight="1">
      <c r="A26" s="25">
        <v>14030000</v>
      </c>
      <c r="B26" s="26" t="s">
        <v>89</v>
      </c>
      <c r="C26" s="53">
        <f>C27</f>
        <v>4410000</v>
      </c>
      <c r="D26" s="53">
        <f>D27</f>
        <v>0</v>
      </c>
      <c r="E26" s="53">
        <f>E27</f>
        <v>0</v>
      </c>
      <c r="F26" s="53">
        <f>C26+D26</f>
        <v>4410000</v>
      </c>
      <c r="G26" s="53">
        <f>G27</f>
        <v>0</v>
      </c>
      <c r="H26" s="53">
        <f>H27</f>
        <v>0</v>
      </c>
      <c r="I26" s="53"/>
      <c r="J26" s="53">
        <f t="shared" si="10"/>
        <v>0</v>
      </c>
      <c r="K26" s="53">
        <f>C26+G26</f>
        <v>4410000</v>
      </c>
      <c r="L26" s="53">
        <f t="shared" si="6"/>
        <v>0</v>
      </c>
      <c r="M26" s="53">
        <f t="shared" si="7"/>
        <v>0</v>
      </c>
      <c r="N26" s="53">
        <f>F26+J26</f>
        <v>4410000</v>
      </c>
    </row>
    <row r="27" spans="1:14" ht="15.75" customHeight="1">
      <c r="A27" s="27">
        <v>14031900</v>
      </c>
      <c r="B27" s="28" t="s">
        <v>86</v>
      </c>
      <c r="C27" s="54">
        <f>5550000-1140000</f>
        <v>4410000</v>
      </c>
      <c r="D27" s="54"/>
      <c r="E27" s="54"/>
      <c r="F27" s="53">
        <f>C27+D27</f>
        <v>4410000</v>
      </c>
      <c r="G27" s="54">
        <v>0</v>
      </c>
      <c r="H27" s="54"/>
      <c r="I27" s="54"/>
      <c r="J27" s="54">
        <f t="shared" si="10"/>
        <v>0</v>
      </c>
      <c r="K27" s="54">
        <f t="shared" si="5"/>
        <v>4410000</v>
      </c>
      <c r="L27" s="54"/>
      <c r="M27" s="54"/>
      <c r="N27" s="53">
        <f t="shared" si="8"/>
        <v>4410000</v>
      </c>
    </row>
    <row r="28" spans="1:14" ht="47.25" customHeight="1">
      <c r="A28" s="8">
        <v>14040000</v>
      </c>
      <c r="B28" s="29" t="s">
        <v>17</v>
      </c>
      <c r="C28" s="54">
        <f>6615000-460000</f>
        <v>6155000</v>
      </c>
      <c r="D28" s="54"/>
      <c r="E28" s="54"/>
      <c r="F28" s="53">
        <f>C28+D28</f>
        <v>6155000</v>
      </c>
      <c r="G28" s="54">
        <v>0</v>
      </c>
      <c r="H28" s="54"/>
      <c r="I28" s="54"/>
      <c r="J28" s="54">
        <f t="shared" si="10"/>
        <v>0</v>
      </c>
      <c r="K28" s="54">
        <f t="shared" si="5"/>
        <v>6155000</v>
      </c>
      <c r="L28" s="54"/>
      <c r="M28" s="54"/>
      <c r="N28" s="53">
        <f t="shared" si="8"/>
        <v>6155000</v>
      </c>
    </row>
    <row r="29" spans="1:14" ht="16.5" customHeight="1">
      <c r="A29" s="7">
        <v>18000000</v>
      </c>
      <c r="B29" s="23" t="s">
        <v>18</v>
      </c>
      <c r="C29" s="53">
        <f>C30+C41+C44</f>
        <v>39424300</v>
      </c>
      <c r="D29" s="53">
        <f aca="true" t="shared" si="11" ref="D29:N29">D30+D41+D44</f>
        <v>0</v>
      </c>
      <c r="E29" s="53">
        <f t="shared" si="11"/>
        <v>0</v>
      </c>
      <c r="F29" s="53">
        <f t="shared" si="11"/>
        <v>39424300</v>
      </c>
      <c r="G29" s="53">
        <f t="shared" si="11"/>
        <v>-181410</v>
      </c>
      <c r="H29" s="53">
        <f t="shared" si="11"/>
        <v>0</v>
      </c>
      <c r="I29" s="53">
        <f t="shared" si="11"/>
        <v>0</v>
      </c>
      <c r="J29" s="53">
        <f t="shared" si="11"/>
        <v>-181410</v>
      </c>
      <c r="K29" s="53">
        <f t="shared" si="11"/>
        <v>39242890</v>
      </c>
      <c r="L29" s="53">
        <f t="shared" si="11"/>
        <v>0</v>
      </c>
      <c r="M29" s="53">
        <f t="shared" si="11"/>
        <v>0</v>
      </c>
      <c r="N29" s="53">
        <f t="shared" si="11"/>
        <v>39242890</v>
      </c>
    </row>
    <row r="30" spans="1:14" ht="16.5" customHeight="1">
      <c r="A30" s="7">
        <v>18010000</v>
      </c>
      <c r="B30" s="23" t="s">
        <v>19</v>
      </c>
      <c r="C30" s="53">
        <f>SUM(C31:C39)</f>
        <v>18027800</v>
      </c>
      <c r="D30" s="53">
        <f aca="true" t="shared" si="12" ref="D30:M30">SUM(D31:D39)</f>
        <v>0</v>
      </c>
      <c r="E30" s="53">
        <f t="shared" si="12"/>
        <v>0</v>
      </c>
      <c r="F30" s="53">
        <f t="shared" si="12"/>
        <v>18027800</v>
      </c>
      <c r="G30" s="53">
        <f>SUM(G31:G40)</f>
        <v>-363510</v>
      </c>
      <c r="H30" s="53">
        <f t="shared" si="12"/>
        <v>0</v>
      </c>
      <c r="I30" s="53">
        <f t="shared" si="12"/>
        <v>0</v>
      </c>
      <c r="J30" s="53">
        <f>SUM(J31:J40)</f>
        <v>-363510</v>
      </c>
      <c r="K30" s="53">
        <f>SUM(K31:K40)</f>
        <v>17664290</v>
      </c>
      <c r="L30" s="53">
        <f t="shared" si="12"/>
        <v>0</v>
      </c>
      <c r="M30" s="53">
        <f t="shared" si="12"/>
        <v>0</v>
      </c>
      <c r="N30" s="53">
        <f>SUM(N31:N40)</f>
        <v>17664290</v>
      </c>
    </row>
    <row r="31" spans="1:14" ht="54" customHeight="1">
      <c r="A31" s="8">
        <v>18010100</v>
      </c>
      <c r="B31" s="24" t="s">
        <v>20</v>
      </c>
      <c r="C31" s="54">
        <v>13000</v>
      </c>
      <c r="D31" s="54">
        <v>0</v>
      </c>
      <c r="E31" s="54">
        <v>0</v>
      </c>
      <c r="F31" s="53">
        <f t="shared" si="3"/>
        <v>13000</v>
      </c>
      <c r="G31" s="54">
        <v>0</v>
      </c>
      <c r="H31" s="54"/>
      <c r="I31" s="54"/>
      <c r="J31" s="53">
        <f t="shared" si="4"/>
        <v>0</v>
      </c>
      <c r="K31" s="53">
        <f t="shared" si="5"/>
        <v>13000</v>
      </c>
      <c r="L31" s="53">
        <f t="shared" si="6"/>
        <v>0</v>
      </c>
      <c r="M31" s="53">
        <f t="shared" si="7"/>
        <v>0</v>
      </c>
      <c r="N31" s="53">
        <f t="shared" si="8"/>
        <v>13000</v>
      </c>
    </row>
    <row r="32" spans="1:14" ht="46.5" customHeight="1">
      <c r="A32" s="8">
        <v>18010200</v>
      </c>
      <c r="B32" s="24" t="s">
        <v>21</v>
      </c>
      <c r="C32" s="54">
        <v>65000</v>
      </c>
      <c r="D32" s="54">
        <v>0</v>
      </c>
      <c r="E32" s="54">
        <v>0</v>
      </c>
      <c r="F32" s="53">
        <f t="shared" si="3"/>
        <v>65000</v>
      </c>
      <c r="G32" s="54">
        <v>0</v>
      </c>
      <c r="H32" s="54"/>
      <c r="I32" s="54"/>
      <c r="J32" s="53">
        <f t="shared" si="4"/>
        <v>0</v>
      </c>
      <c r="K32" s="53">
        <f t="shared" si="5"/>
        <v>65000</v>
      </c>
      <c r="L32" s="53">
        <f t="shared" si="6"/>
        <v>0</v>
      </c>
      <c r="M32" s="53">
        <f t="shared" si="7"/>
        <v>0</v>
      </c>
      <c r="N32" s="53">
        <f t="shared" si="8"/>
        <v>65000</v>
      </c>
    </row>
    <row r="33" spans="1:14" ht="55.5" customHeight="1">
      <c r="A33" s="8">
        <v>18010300</v>
      </c>
      <c r="B33" s="24" t="s">
        <v>22</v>
      </c>
      <c r="C33" s="54">
        <v>1976000</v>
      </c>
      <c r="D33" s="54">
        <v>0</v>
      </c>
      <c r="E33" s="54">
        <v>0</v>
      </c>
      <c r="F33" s="53">
        <f t="shared" si="3"/>
        <v>1976000</v>
      </c>
      <c r="G33" s="54">
        <v>0</v>
      </c>
      <c r="H33" s="54"/>
      <c r="I33" s="54"/>
      <c r="J33" s="53">
        <f t="shared" si="4"/>
        <v>0</v>
      </c>
      <c r="K33" s="53">
        <f t="shared" si="5"/>
        <v>1976000</v>
      </c>
      <c r="L33" s="53">
        <f t="shared" si="6"/>
        <v>0</v>
      </c>
      <c r="M33" s="53">
        <f t="shared" si="7"/>
        <v>0</v>
      </c>
      <c r="N33" s="53">
        <f t="shared" si="8"/>
        <v>1976000</v>
      </c>
    </row>
    <row r="34" spans="1:14" ht="45.75" customHeight="1">
      <c r="A34" s="8">
        <v>18010400</v>
      </c>
      <c r="B34" s="24" t="s">
        <v>23</v>
      </c>
      <c r="C34" s="54">
        <v>1689000</v>
      </c>
      <c r="D34" s="54">
        <v>0</v>
      </c>
      <c r="E34" s="54">
        <v>0</v>
      </c>
      <c r="F34" s="53">
        <f t="shared" si="3"/>
        <v>1689000</v>
      </c>
      <c r="G34" s="54">
        <v>-74480</v>
      </c>
      <c r="H34" s="54"/>
      <c r="I34" s="54"/>
      <c r="J34" s="53">
        <f t="shared" si="4"/>
        <v>-74480</v>
      </c>
      <c r="K34" s="53">
        <f t="shared" si="5"/>
        <v>1614520</v>
      </c>
      <c r="L34" s="53">
        <f t="shared" si="6"/>
        <v>0</v>
      </c>
      <c r="M34" s="53">
        <f t="shared" si="7"/>
        <v>0</v>
      </c>
      <c r="N34" s="53">
        <f t="shared" si="8"/>
        <v>1614520</v>
      </c>
    </row>
    <row r="35" spans="1:14" ht="15.75">
      <c r="A35" s="8">
        <v>18010500</v>
      </c>
      <c r="B35" s="24" t="s">
        <v>24</v>
      </c>
      <c r="C35" s="54">
        <f>1960000+200000</f>
        <v>2160000</v>
      </c>
      <c r="D35" s="54">
        <v>0</v>
      </c>
      <c r="E35" s="54">
        <v>0</v>
      </c>
      <c r="F35" s="53">
        <f t="shared" si="3"/>
        <v>2160000</v>
      </c>
      <c r="G35" s="54">
        <v>146730</v>
      </c>
      <c r="H35" s="54"/>
      <c r="I35" s="54"/>
      <c r="J35" s="53">
        <f t="shared" si="4"/>
        <v>146730</v>
      </c>
      <c r="K35" s="53">
        <f t="shared" si="5"/>
        <v>2306730</v>
      </c>
      <c r="L35" s="53">
        <f t="shared" si="6"/>
        <v>0</v>
      </c>
      <c r="M35" s="53">
        <f t="shared" si="7"/>
        <v>0</v>
      </c>
      <c r="N35" s="53">
        <f t="shared" si="8"/>
        <v>2306730</v>
      </c>
    </row>
    <row r="36" spans="1:14" ht="15.75">
      <c r="A36" s="8">
        <v>18010600</v>
      </c>
      <c r="B36" s="24" t="s">
        <v>25</v>
      </c>
      <c r="C36" s="54">
        <f>7892000+600000</f>
        <v>8492000</v>
      </c>
      <c r="D36" s="54">
        <v>0</v>
      </c>
      <c r="E36" s="54">
        <v>0</v>
      </c>
      <c r="F36" s="53">
        <f t="shared" si="3"/>
        <v>8492000</v>
      </c>
      <c r="G36" s="54">
        <v>-600000</v>
      </c>
      <c r="H36" s="54"/>
      <c r="I36" s="54"/>
      <c r="J36" s="53">
        <f t="shared" si="4"/>
        <v>-600000</v>
      </c>
      <c r="K36" s="53">
        <f t="shared" si="5"/>
        <v>7892000</v>
      </c>
      <c r="L36" s="53">
        <f t="shared" si="6"/>
        <v>0</v>
      </c>
      <c r="M36" s="53">
        <f t="shared" si="7"/>
        <v>0</v>
      </c>
      <c r="N36" s="53">
        <f t="shared" si="8"/>
        <v>7892000</v>
      </c>
    </row>
    <row r="37" spans="1:14" ht="15.75">
      <c r="A37" s="8">
        <v>18010700</v>
      </c>
      <c r="B37" s="24" t="s">
        <v>26</v>
      </c>
      <c r="C37" s="54">
        <v>286000</v>
      </c>
      <c r="D37" s="54">
        <v>0</v>
      </c>
      <c r="E37" s="54">
        <v>0</v>
      </c>
      <c r="F37" s="53">
        <f t="shared" si="3"/>
        <v>286000</v>
      </c>
      <c r="G37" s="54">
        <v>0</v>
      </c>
      <c r="H37" s="54"/>
      <c r="I37" s="54"/>
      <c r="J37" s="53">
        <f t="shared" si="4"/>
        <v>0</v>
      </c>
      <c r="K37" s="53">
        <f t="shared" si="5"/>
        <v>286000</v>
      </c>
      <c r="L37" s="53">
        <f t="shared" si="6"/>
        <v>0</v>
      </c>
      <c r="M37" s="53">
        <f t="shared" si="7"/>
        <v>0</v>
      </c>
      <c r="N37" s="53">
        <f t="shared" si="8"/>
        <v>286000</v>
      </c>
    </row>
    <row r="38" spans="1:14" ht="15.75">
      <c r="A38" s="8">
        <v>18010900</v>
      </c>
      <c r="B38" s="24" t="s">
        <v>27</v>
      </c>
      <c r="C38" s="54">
        <f>2237000+500000+281800+200000</f>
        <v>3218800</v>
      </c>
      <c r="D38" s="54">
        <v>0</v>
      </c>
      <c r="E38" s="54">
        <v>0</v>
      </c>
      <c r="F38" s="53">
        <f t="shared" si="3"/>
        <v>3218800</v>
      </c>
      <c r="G38" s="54">
        <v>217900</v>
      </c>
      <c r="H38" s="54"/>
      <c r="I38" s="54"/>
      <c r="J38" s="53">
        <f t="shared" si="4"/>
        <v>217900</v>
      </c>
      <c r="K38" s="53">
        <f t="shared" si="5"/>
        <v>3436700</v>
      </c>
      <c r="L38" s="53">
        <f t="shared" si="6"/>
        <v>0</v>
      </c>
      <c r="M38" s="53">
        <f t="shared" si="7"/>
        <v>0</v>
      </c>
      <c r="N38" s="53">
        <f t="shared" si="8"/>
        <v>3436700</v>
      </c>
    </row>
    <row r="39" spans="1:14" ht="15.75">
      <c r="A39" s="8">
        <v>18011000</v>
      </c>
      <c r="B39" s="24" t="s">
        <v>28</v>
      </c>
      <c r="C39" s="54">
        <v>128000</v>
      </c>
      <c r="D39" s="54">
        <v>0</v>
      </c>
      <c r="E39" s="54">
        <v>0</v>
      </c>
      <c r="F39" s="53">
        <f t="shared" si="3"/>
        <v>128000</v>
      </c>
      <c r="G39" s="54">
        <v>-53660</v>
      </c>
      <c r="H39" s="54"/>
      <c r="I39" s="54"/>
      <c r="J39" s="53">
        <f t="shared" si="4"/>
        <v>-53660</v>
      </c>
      <c r="K39" s="53">
        <f t="shared" si="5"/>
        <v>74340</v>
      </c>
      <c r="L39" s="53">
        <f t="shared" si="6"/>
        <v>0</v>
      </c>
      <c r="M39" s="53">
        <f t="shared" si="7"/>
        <v>0</v>
      </c>
      <c r="N39" s="53">
        <f t="shared" si="8"/>
        <v>74340</v>
      </c>
    </row>
    <row r="40" spans="1:14" ht="15.75" hidden="1" outlineLevel="1">
      <c r="A40" s="8">
        <v>18011100</v>
      </c>
      <c r="B40" s="24" t="s">
        <v>90</v>
      </c>
      <c r="C40" s="54"/>
      <c r="D40" s="54"/>
      <c r="E40" s="54"/>
      <c r="F40" s="53"/>
      <c r="G40" s="54">
        <v>0</v>
      </c>
      <c r="H40" s="54"/>
      <c r="I40" s="54"/>
      <c r="J40" s="53">
        <f t="shared" si="4"/>
        <v>0</v>
      </c>
      <c r="K40" s="53">
        <f t="shared" si="5"/>
        <v>0</v>
      </c>
      <c r="L40" s="53"/>
      <c r="M40" s="53"/>
      <c r="N40" s="53">
        <f t="shared" si="8"/>
        <v>0</v>
      </c>
    </row>
    <row r="41" spans="1:14" ht="15.75" collapsed="1">
      <c r="A41" s="7">
        <v>18030000</v>
      </c>
      <c r="B41" s="23" t="s">
        <v>29</v>
      </c>
      <c r="C41" s="53">
        <f>SUM(C42:C43)</f>
        <v>48000</v>
      </c>
      <c r="D41" s="53">
        <f aca="true" t="shared" si="13" ref="D41:N41">SUM(D42:D43)</f>
        <v>0</v>
      </c>
      <c r="E41" s="53">
        <f t="shared" si="13"/>
        <v>0</v>
      </c>
      <c r="F41" s="53">
        <f t="shared" si="13"/>
        <v>48000</v>
      </c>
      <c r="G41" s="53">
        <f t="shared" si="13"/>
        <v>0</v>
      </c>
      <c r="H41" s="53">
        <f t="shared" si="13"/>
        <v>0</v>
      </c>
      <c r="I41" s="53">
        <f t="shared" si="13"/>
        <v>0</v>
      </c>
      <c r="J41" s="53">
        <f t="shared" si="4"/>
        <v>0</v>
      </c>
      <c r="K41" s="53">
        <f t="shared" si="13"/>
        <v>48000</v>
      </c>
      <c r="L41" s="53">
        <f t="shared" si="13"/>
        <v>0</v>
      </c>
      <c r="M41" s="53">
        <f t="shared" si="13"/>
        <v>0</v>
      </c>
      <c r="N41" s="53">
        <f t="shared" si="13"/>
        <v>48000</v>
      </c>
    </row>
    <row r="42" spans="1:14" ht="29.25" customHeight="1">
      <c r="A42" s="8">
        <v>18030100</v>
      </c>
      <c r="B42" s="24" t="s">
        <v>30</v>
      </c>
      <c r="C42" s="54">
        <f>12000+20000</f>
        <v>32000</v>
      </c>
      <c r="D42" s="54">
        <v>0</v>
      </c>
      <c r="E42" s="54">
        <v>0</v>
      </c>
      <c r="F42" s="53">
        <f t="shared" si="3"/>
        <v>32000</v>
      </c>
      <c r="G42" s="54">
        <v>0</v>
      </c>
      <c r="H42" s="54"/>
      <c r="I42" s="54"/>
      <c r="J42" s="53">
        <f t="shared" si="4"/>
        <v>0</v>
      </c>
      <c r="K42" s="53">
        <f t="shared" si="5"/>
        <v>32000</v>
      </c>
      <c r="L42" s="53">
        <f t="shared" si="6"/>
        <v>0</v>
      </c>
      <c r="M42" s="53">
        <f t="shared" si="7"/>
        <v>0</v>
      </c>
      <c r="N42" s="53">
        <f t="shared" si="8"/>
        <v>32000</v>
      </c>
    </row>
    <row r="43" spans="1:14" ht="28.5" customHeight="1">
      <c r="A43" s="8">
        <v>18030200</v>
      </c>
      <c r="B43" s="24" t="s">
        <v>31</v>
      </c>
      <c r="C43" s="54">
        <f>4000+12000</f>
        <v>16000</v>
      </c>
      <c r="D43" s="54">
        <v>0</v>
      </c>
      <c r="E43" s="54">
        <v>0</v>
      </c>
      <c r="F43" s="53">
        <f t="shared" si="3"/>
        <v>16000</v>
      </c>
      <c r="G43" s="54">
        <v>0</v>
      </c>
      <c r="H43" s="54"/>
      <c r="I43" s="54"/>
      <c r="J43" s="53">
        <f t="shared" si="4"/>
        <v>0</v>
      </c>
      <c r="K43" s="53">
        <f t="shared" si="5"/>
        <v>16000</v>
      </c>
      <c r="L43" s="53">
        <f t="shared" si="6"/>
        <v>0</v>
      </c>
      <c r="M43" s="53">
        <f t="shared" si="7"/>
        <v>0</v>
      </c>
      <c r="N43" s="53">
        <f t="shared" si="8"/>
        <v>16000</v>
      </c>
    </row>
    <row r="44" spans="1:14" ht="16.5" customHeight="1">
      <c r="A44" s="7">
        <v>18050000</v>
      </c>
      <c r="B44" s="23" t="s">
        <v>32</v>
      </c>
      <c r="C44" s="53">
        <f>SUM(C45:C46)</f>
        <v>21348500</v>
      </c>
      <c r="D44" s="53">
        <f aca="true" t="shared" si="14" ref="D44:N44">SUM(D45:D46)</f>
        <v>0</v>
      </c>
      <c r="E44" s="53">
        <f t="shared" si="14"/>
        <v>0</v>
      </c>
      <c r="F44" s="53">
        <f t="shared" si="14"/>
        <v>21348500</v>
      </c>
      <c r="G44" s="53">
        <f t="shared" si="14"/>
        <v>182100</v>
      </c>
      <c r="H44" s="53">
        <f t="shared" si="14"/>
        <v>0</v>
      </c>
      <c r="I44" s="53">
        <f t="shared" si="14"/>
        <v>0</v>
      </c>
      <c r="J44" s="53">
        <f t="shared" si="14"/>
        <v>182100</v>
      </c>
      <c r="K44" s="53">
        <f t="shared" si="14"/>
        <v>21530600</v>
      </c>
      <c r="L44" s="53">
        <f t="shared" si="14"/>
        <v>0</v>
      </c>
      <c r="M44" s="53">
        <f t="shared" si="14"/>
        <v>0</v>
      </c>
      <c r="N44" s="53">
        <f t="shared" si="14"/>
        <v>21530600</v>
      </c>
    </row>
    <row r="45" spans="1:14" ht="16.5" customHeight="1">
      <c r="A45" s="8">
        <v>18050300</v>
      </c>
      <c r="B45" s="24" t="s">
        <v>33</v>
      </c>
      <c r="C45" s="54">
        <f>3500000+248500</f>
        <v>3748500</v>
      </c>
      <c r="D45" s="54">
        <v>0</v>
      </c>
      <c r="E45" s="54">
        <v>0</v>
      </c>
      <c r="F45" s="53">
        <f t="shared" si="3"/>
        <v>3748500</v>
      </c>
      <c r="G45" s="54">
        <v>-217900</v>
      </c>
      <c r="H45" s="54"/>
      <c r="I45" s="54"/>
      <c r="J45" s="53">
        <f t="shared" si="4"/>
        <v>-217900</v>
      </c>
      <c r="K45" s="53">
        <f t="shared" si="5"/>
        <v>3530600</v>
      </c>
      <c r="L45" s="53">
        <f t="shared" si="6"/>
        <v>0</v>
      </c>
      <c r="M45" s="53">
        <f t="shared" si="7"/>
        <v>0</v>
      </c>
      <c r="N45" s="53">
        <f t="shared" si="8"/>
        <v>3530600</v>
      </c>
    </row>
    <row r="46" spans="1:14" ht="16.5" customHeight="1">
      <c r="A46" s="8">
        <v>18050400</v>
      </c>
      <c r="B46" s="24" t="s">
        <v>34</v>
      </c>
      <c r="C46" s="54">
        <f>15800000+800000+1000000</f>
        <v>17600000</v>
      </c>
      <c r="D46" s="54">
        <v>0</v>
      </c>
      <c r="E46" s="54">
        <v>0</v>
      </c>
      <c r="F46" s="53">
        <f t="shared" si="3"/>
        <v>17600000</v>
      </c>
      <c r="G46" s="54">
        <v>400000</v>
      </c>
      <c r="H46" s="54"/>
      <c r="I46" s="54"/>
      <c r="J46" s="53">
        <f t="shared" si="4"/>
        <v>400000</v>
      </c>
      <c r="K46" s="53">
        <f t="shared" si="5"/>
        <v>18000000</v>
      </c>
      <c r="L46" s="53">
        <f t="shared" si="6"/>
        <v>0</v>
      </c>
      <c r="M46" s="53">
        <f t="shared" si="7"/>
        <v>0</v>
      </c>
      <c r="N46" s="53">
        <f t="shared" si="8"/>
        <v>18000000</v>
      </c>
    </row>
    <row r="47" spans="1:14" ht="16.5" customHeight="1">
      <c r="A47" s="7">
        <v>19000000</v>
      </c>
      <c r="B47" s="23" t="s">
        <v>35</v>
      </c>
      <c r="C47" s="53">
        <f>C48</f>
        <v>0</v>
      </c>
      <c r="D47" s="53">
        <f>D48</f>
        <v>149300</v>
      </c>
      <c r="E47" s="53">
        <f>E48</f>
        <v>0</v>
      </c>
      <c r="F47" s="53">
        <f t="shared" si="3"/>
        <v>149300</v>
      </c>
      <c r="G47" s="53">
        <f>G48</f>
        <v>0</v>
      </c>
      <c r="H47" s="53">
        <f>H48</f>
        <v>0</v>
      </c>
      <c r="I47" s="53">
        <f>I48</f>
        <v>0</v>
      </c>
      <c r="J47" s="53">
        <f t="shared" si="4"/>
        <v>0</v>
      </c>
      <c r="K47" s="53">
        <f t="shared" si="5"/>
        <v>0</v>
      </c>
      <c r="L47" s="53">
        <f t="shared" si="6"/>
        <v>149300</v>
      </c>
      <c r="M47" s="53">
        <f t="shared" si="7"/>
        <v>0</v>
      </c>
      <c r="N47" s="53">
        <f t="shared" si="8"/>
        <v>149300</v>
      </c>
    </row>
    <row r="48" spans="1:14" ht="16.5" customHeight="1">
      <c r="A48" s="7">
        <v>19010000</v>
      </c>
      <c r="B48" s="23" t="s">
        <v>36</v>
      </c>
      <c r="C48" s="53">
        <f>SUM(C49:C51)</f>
        <v>0</v>
      </c>
      <c r="D48" s="53">
        <f>SUM(D49:D51)</f>
        <v>149300</v>
      </c>
      <c r="E48" s="53">
        <f>SUM(E49:E51)</f>
        <v>0</v>
      </c>
      <c r="F48" s="53">
        <f t="shared" si="3"/>
        <v>149300</v>
      </c>
      <c r="G48" s="53">
        <f>G49+G50+G51</f>
        <v>0</v>
      </c>
      <c r="H48" s="53">
        <f>H49+H50+H51</f>
        <v>0</v>
      </c>
      <c r="I48" s="53">
        <f>I49+I50+I51</f>
        <v>0</v>
      </c>
      <c r="J48" s="53">
        <f t="shared" si="4"/>
        <v>0</v>
      </c>
      <c r="K48" s="53">
        <f t="shared" si="5"/>
        <v>0</v>
      </c>
      <c r="L48" s="53">
        <f t="shared" si="6"/>
        <v>149300</v>
      </c>
      <c r="M48" s="53">
        <f t="shared" si="7"/>
        <v>0</v>
      </c>
      <c r="N48" s="53">
        <f t="shared" si="8"/>
        <v>149300</v>
      </c>
    </row>
    <row r="49" spans="1:14" ht="73.5" customHeight="1">
      <c r="A49" s="8">
        <v>19010100</v>
      </c>
      <c r="B49" s="24" t="s">
        <v>108</v>
      </c>
      <c r="C49" s="54">
        <v>0</v>
      </c>
      <c r="D49" s="54">
        <v>92600</v>
      </c>
      <c r="E49" s="54">
        <v>0</v>
      </c>
      <c r="F49" s="53">
        <f t="shared" si="3"/>
        <v>92600</v>
      </c>
      <c r="G49" s="54"/>
      <c r="H49" s="54">
        <v>0</v>
      </c>
      <c r="I49" s="54"/>
      <c r="J49" s="53">
        <f t="shared" si="4"/>
        <v>0</v>
      </c>
      <c r="K49" s="53">
        <f t="shared" si="5"/>
        <v>0</v>
      </c>
      <c r="L49" s="53">
        <f t="shared" si="6"/>
        <v>92600</v>
      </c>
      <c r="M49" s="53">
        <f t="shared" si="7"/>
        <v>0</v>
      </c>
      <c r="N49" s="53">
        <f t="shared" si="8"/>
        <v>92600</v>
      </c>
    </row>
    <row r="50" spans="1:14" ht="30" customHeight="1">
      <c r="A50" s="8">
        <v>19010200</v>
      </c>
      <c r="B50" s="24" t="s">
        <v>37</v>
      </c>
      <c r="C50" s="54">
        <v>0</v>
      </c>
      <c r="D50" s="54">
        <v>10400</v>
      </c>
      <c r="E50" s="54">
        <v>0</v>
      </c>
      <c r="F50" s="53">
        <f t="shared" si="3"/>
        <v>10400</v>
      </c>
      <c r="G50" s="54"/>
      <c r="H50" s="54">
        <v>0</v>
      </c>
      <c r="I50" s="54"/>
      <c r="J50" s="53">
        <f t="shared" si="4"/>
        <v>0</v>
      </c>
      <c r="K50" s="53">
        <f t="shared" si="5"/>
        <v>0</v>
      </c>
      <c r="L50" s="53">
        <f t="shared" si="6"/>
        <v>10400</v>
      </c>
      <c r="M50" s="53">
        <f t="shared" si="7"/>
        <v>0</v>
      </c>
      <c r="N50" s="53">
        <f t="shared" si="8"/>
        <v>10400</v>
      </c>
    </row>
    <row r="51" spans="1:14" ht="59.25" customHeight="1">
      <c r="A51" s="8">
        <v>19010300</v>
      </c>
      <c r="B51" s="24" t="s">
        <v>38</v>
      </c>
      <c r="C51" s="54">
        <v>0</v>
      </c>
      <c r="D51" s="54">
        <v>46300</v>
      </c>
      <c r="E51" s="54">
        <v>0</v>
      </c>
      <c r="F51" s="53">
        <f t="shared" si="3"/>
        <v>46300</v>
      </c>
      <c r="G51" s="54"/>
      <c r="H51" s="55">
        <v>0</v>
      </c>
      <c r="I51" s="55"/>
      <c r="J51" s="56">
        <f t="shared" si="4"/>
        <v>0</v>
      </c>
      <c r="K51" s="53">
        <f t="shared" si="5"/>
        <v>0</v>
      </c>
      <c r="L51" s="53">
        <f t="shared" si="6"/>
        <v>46300</v>
      </c>
      <c r="M51" s="53">
        <f t="shared" si="7"/>
        <v>0</v>
      </c>
      <c r="N51" s="53">
        <f t="shared" si="8"/>
        <v>46300</v>
      </c>
    </row>
    <row r="52" spans="1:14" ht="30.75" customHeight="1">
      <c r="A52" s="7">
        <v>20000000</v>
      </c>
      <c r="B52" s="23" t="s">
        <v>39</v>
      </c>
      <c r="C52" s="53">
        <f aca="true" t="shared" si="15" ref="C52:N52">C53+C61++C73+C79</f>
        <v>5975200</v>
      </c>
      <c r="D52" s="53">
        <f t="shared" si="15"/>
        <v>13020542</v>
      </c>
      <c r="E52" s="53">
        <f t="shared" si="15"/>
        <v>282000</v>
      </c>
      <c r="F52" s="53">
        <f t="shared" si="15"/>
        <v>18995742</v>
      </c>
      <c r="G52" s="53">
        <f t="shared" si="15"/>
        <v>170560</v>
      </c>
      <c r="H52" s="53">
        <f t="shared" si="15"/>
        <v>0</v>
      </c>
      <c r="I52" s="56">
        <f t="shared" si="15"/>
        <v>0</v>
      </c>
      <c r="J52" s="53">
        <f t="shared" si="15"/>
        <v>170560</v>
      </c>
      <c r="K52" s="53">
        <f t="shared" si="15"/>
        <v>6145760</v>
      </c>
      <c r="L52" s="53">
        <f t="shared" si="15"/>
        <v>13020542</v>
      </c>
      <c r="M52" s="53">
        <f t="shared" si="15"/>
        <v>282000</v>
      </c>
      <c r="N52" s="53">
        <f t="shared" si="15"/>
        <v>19166302</v>
      </c>
    </row>
    <row r="53" spans="1:14" ht="29.25" customHeight="1">
      <c r="A53" s="7">
        <v>21000000</v>
      </c>
      <c r="B53" s="23" t="s">
        <v>40</v>
      </c>
      <c r="C53" s="53">
        <f aca="true" t="shared" si="16" ref="C53:N53">C54+C56+C57</f>
        <v>982500</v>
      </c>
      <c r="D53" s="53">
        <f t="shared" si="16"/>
        <v>0</v>
      </c>
      <c r="E53" s="53">
        <f t="shared" si="16"/>
        <v>0</v>
      </c>
      <c r="F53" s="53">
        <f t="shared" si="16"/>
        <v>982500</v>
      </c>
      <c r="G53" s="53">
        <f t="shared" si="16"/>
        <v>-58520</v>
      </c>
      <c r="H53" s="53">
        <f t="shared" si="16"/>
        <v>0</v>
      </c>
      <c r="I53" s="53">
        <f t="shared" si="16"/>
        <v>0</v>
      </c>
      <c r="J53" s="53">
        <f t="shared" si="16"/>
        <v>-58520</v>
      </c>
      <c r="K53" s="53">
        <f t="shared" si="16"/>
        <v>923980</v>
      </c>
      <c r="L53" s="53">
        <f t="shared" si="16"/>
        <v>0</v>
      </c>
      <c r="M53" s="53">
        <f t="shared" si="16"/>
        <v>0</v>
      </c>
      <c r="N53" s="53">
        <f t="shared" si="16"/>
        <v>923980</v>
      </c>
    </row>
    <row r="54" spans="1:14" ht="109.5" customHeight="1">
      <c r="A54" s="7">
        <v>21010000</v>
      </c>
      <c r="B54" s="23" t="s">
        <v>102</v>
      </c>
      <c r="C54" s="53">
        <f>C55</f>
        <v>15000</v>
      </c>
      <c r="D54" s="53">
        <f>D55</f>
        <v>0</v>
      </c>
      <c r="E54" s="53">
        <f>E55</f>
        <v>0</v>
      </c>
      <c r="F54" s="53">
        <f t="shared" si="3"/>
        <v>15000</v>
      </c>
      <c r="G54" s="53">
        <f>G55</f>
        <v>0</v>
      </c>
      <c r="H54" s="53">
        <f>H55</f>
        <v>0</v>
      </c>
      <c r="I54" s="53">
        <f>I55</f>
        <v>0</v>
      </c>
      <c r="J54" s="53">
        <f t="shared" si="4"/>
        <v>0</v>
      </c>
      <c r="K54" s="53">
        <f t="shared" si="5"/>
        <v>15000</v>
      </c>
      <c r="L54" s="53">
        <f t="shared" si="6"/>
        <v>0</v>
      </c>
      <c r="M54" s="53">
        <f t="shared" si="7"/>
        <v>0</v>
      </c>
      <c r="N54" s="53">
        <f t="shared" si="8"/>
        <v>15000</v>
      </c>
    </row>
    <row r="55" spans="1:14" ht="57" customHeight="1">
      <c r="A55" s="8">
        <v>21010300</v>
      </c>
      <c r="B55" s="24" t="s">
        <v>41</v>
      </c>
      <c r="C55" s="54">
        <v>15000</v>
      </c>
      <c r="D55" s="54">
        <v>0</v>
      </c>
      <c r="E55" s="54">
        <v>0</v>
      </c>
      <c r="F55" s="53">
        <f t="shared" si="3"/>
        <v>15000</v>
      </c>
      <c r="G55" s="54">
        <v>0</v>
      </c>
      <c r="H55" s="54"/>
      <c r="I55" s="54"/>
      <c r="J55" s="53">
        <f t="shared" si="4"/>
        <v>0</v>
      </c>
      <c r="K55" s="53">
        <f t="shared" si="5"/>
        <v>15000</v>
      </c>
      <c r="L55" s="53">
        <f t="shared" si="6"/>
        <v>0</v>
      </c>
      <c r="M55" s="53">
        <f t="shared" si="7"/>
        <v>0</v>
      </c>
      <c r="N55" s="53">
        <f>F55+J55</f>
        <v>15000</v>
      </c>
    </row>
    <row r="56" spans="1:14" s="4" customFormat="1" ht="31.5" customHeight="1">
      <c r="A56" s="8">
        <v>21050000</v>
      </c>
      <c r="B56" s="29" t="s">
        <v>117</v>
      </c>
      <c r="C56" s="54">
        <f>1000000-182500</f>
        <v>817500</v>
      </c>
      <c r="D56" s="54"/>
      <c r="E56" s="54"/>
      <c r="F56" s="53">
        <f t="shared" si="3"/>
        <v>817500</v>
      </c>
      <c r="G56" s="53">
        <v>0</v>
      </c>
      <c r="H56" s="53"/>
      <c r="I56" s="53"/>
      <c r="J56" s="53">
        <f t="shared" si="4"/>
        <v>0</v>
      </c>
      <c r="K56" s="53">
        <f t="shared" si="5"/>
        <v>817500</v>
      </c>
      <c r="L56" s="53"/>
      <c r="M56" s="53"/>
      <c r="N56" s="53">
        <f t="shared" si="8"/>
        <v>817500</v>
      </c>
    </row>
    <row r="57" spans="1:14" ht="22.5" customHeight="1">
      <c r="A57" s="7">
        <v>21080000</v>
      </c>
      <c r="B57" s="23" t="s">
        <v>42</v>
      </c>
      <c r="C57" s="53">
        <f>SUM(C59+C60)</f>
        <v>150000</v>
      </c>
      <c r="D57" s="53">
        <f>SUM(D59)</f>
        <v>0</v>
      </c>
      <c r="E57" s="53">
        <f>SUM(E59)</f>
        <v>0</v>
      </c>
      <c r="F57" s="53">
        <f t="shared" si="3"/>
        <v>150000</v>
      </c>
      <c r="G57" s="53">
        <f>G58+G59+G60</f>
        <v>-58520</v>
      </c>
      <c r="H57" s="53">
        <f>H58+H59</f>
        <v>0</v>
      </c>
      <c r="I57" s="53">
        <f>I58+I59</f>
        <v>0</v>
      </c>
      <c r="J57" s="53">
        <f t="shared" si="4"/>
        <v>-58520</v>
      </c>
      <c r="K57" s="53">
        <f t="shared" si="5"/>
        <v>91480</v>
      </c>
      <c r="L57" s="53">
        <f t="shared" si="6"/>
        <v>0</v>
      </c>
      <c r="M57" s="53">
        <f t="shared" si="7"/>
        <v>0</v>
      </c>
      <c r="N57" s="53">
        <f t="shared" si="8"/>
        <v>91480</v>
      </c>
    </row>
    <row r="58" spans="1:14" ht="15.75">
      <c r="A58" s="8">
        <v>21080500</v>
      </c>
      <c r="B58" s="24" t="s">
        <v>43</v>
      </c>
      <c r="C58" s="54">
        <v>0</v>
      </c>
      <c r="D58" s="54">
        <v>0</v>
      </c>
      <c r="E58" s="54">
        <v>0</v>
      </c>
      <c r="F58" s="53">
        <f t="shared" si="3"/>
        <v>0</v>
      </c>
      <c r="G58" s="54"/>
      <c r="H58" s="54"/>
      <c r="I58" s="54"/>
      <c r="J58" s="53">
        <f t="shared" si="4"/>
        <v>0</v>
      </c>
      <c r="K58" s="53">
        <f t="shared" si="5"/>
        <v>0</v>
      </c>
      <c r="L58" s="53">
        <f t="shared" si="6"/>
        <v>0</v>
      </c>
      <c r="M58" s="53">
        <f t="shared" si="7"/>
        <v>0</v>
      </c>
      <c r="N58" s="53">
        <f t="shared" si="8"/>
        <v>0</v>
      </c>
    </row>
    <row r="59" spans="1:14" ht="15" customHeight="1">
      <c r="A59" s="8">
        <v>21081100</v>
      </c>
      <c r="B59" s="24" t="s">
        <v>44</v>
      </c>
      <c r="C59" s="54">
        <f>125000-50000</f>
        <v>75000</v>
      </c>
      <c r="D59" s="54">
        <v>0</v>
      </c>
      <c r="E59" s="54">
        <v>0</v>
      </c>
      <c r="F59" s="53">
        <f t="shared" si="3"/>
        <v>75000</v>
      </c>
      <c r="G59" s="54">
        <v>-17710</v>
      </c>
      <c r="H59" s="54"/>
      <c r="I59" s="54"/>
      <c r="J59" s="53">
        <f t="shared" si="4"/>
        <v>-17710</v>
      </c>
      <c r="K59" s="53">
        <f t="shared" si="5"/>
        <v>57290</v>
      </c>
      <c r="L59" s="53">
        <f t="shared" si="6"/>
        <v>0</v>
      </c>
      <c r="M59" s="53">
        <f t="shared" si="7"/>
        <v>0</v>
      </c>
      <c r="N59" s="53">
        <f t="shared" si="8"/>
        <v>57290</v>
      </c>
    </row>
    <row r="60" spans="1:14" ht="52.5" customHeight="1">
      <c r="A60" s="8">
        <v>21081500</v>
      </c>
      <c r="B60" s="24" t="s">
        <v>104</v>
      </c>
      <c r="C60" s="54">
        <v>75000</v>
      </c>
      <c r="D60" s="54"/>
      <c r="E60" s="54"/>
      <c r="F60" s="53">
        <f t="shared" si="3"/>
        <v>75000</v>
      </c>
      <c r="G60" s="54">
        <v>-40810</v>
      </c>
      <c r="H60" s="54"/>
      <c r="I60" s="54"/>
      <c r="J60" s="53">
        <f t="shared" si="4"/>
        <v>-40810</v>
      </c>
      <c r="K60" s="53">
        <f t="shared" si="5"/>
        <v>34190</v>
      </c>
      <c r="L60" s="53"/>
      <c r="M60" s="53"/>
      <c r="N60" s="53">
        <f t="shared" si="8"/>
        <v>34190</v>
      </c>
    </row>
    <row r="61" spans="1:14" ht="35.25" customHeight="1">
      <c r="A61" s="7">
        <v>22000000</v>
      </c>
      <c r="B61" s="23" t="s">
        <v>45</v>
      </c>
      <c r="C61" s="53">
        <f>C62+C68+C70</f>
        <v>4402700</v>
      </c>
      <c r="D61" s="53">
        <f aca="true" t="shared" si="17" ref="D61:N61">D62+D68+D70</f>
        <v>0</v>
      </c>
      <c r="E61" s="53">
        <f t="shared" si="17"/>
        <v>0</v>
      </c>
      <c r="F61" s="53">
        <f t="shared" si="17"/>
        <v>4402700</v>
      </c>
      <c r="G61" s="53">
        <f t="shared" si="17"/>
        <v>252560</v>
      </c>
      <c r="H61" s="53">
        <f t="shared" si="17"/>
        <v>0</v>
      </c>
      <c r="I61" s="53">
        <f t="shared" si="17"/>
        <v>0</v>
      </c>
      <c r="J61" s="53">
        <f t="shared" si="17"/>
        <v>252560</v>
      </c>
      <c r="K61" s="53">
        <f t="shared" si="17"/>
        <v>4655260</v>
      </c>
      <c r="L61" s="53">
        <f t="shared" si="17"/>
        <v>0</v>
      </c>
      <c r="M61" s="53">
        <f t="shared" si="17"/>
        <v>0</v>
      </c>
      <c r="N61" s="53">
        <f t="shared" si="17"/>
        <v>4655260</v>
      </c>
    </row>
    <row r="62" spans="1:16" ht="21" customHeight="1">
      <c r="A62" s="7">
        <v>22010000</v>
      </c>
      <c r="B62" s="23" t="s">
        <v>46</v>
      </c>
      <c r="C62" s="53">
        <f>SUM(C63:C67)</f>
        <v>3725700</v>
      </c>
      <c r="D62" s="53">
        <f aca="true" t="shared" si="18" ref="D62:M62">SUM(D64:D66)</f>
        <v>0</v>
      </c>
      <c r="E62" s="53">
        <f t="shared" si="18"/>
        <v>0</v>
      </c>
      <c r="F62" s="53">
        <f>SUM(F63:F67)</f>
        <v>3725700</v>
      </c>
      <c r="G62" s="53">
        <f>SUM(G63:G67)</f>
        <v>219760</v>
      </c>
      <c r="H62" s="53">
        <f t="shared" si="18"/>
        <v>0</v>
      </c>
      <c r="I62" s="53">
        <f t="shared" si="18"/>
        <v>0</v>
      </c>
      <c r="J62" s="53">
        <f>SUM(J63:J67)</f>
        <v>219760</v>
      </c>
      <c r="K62" s="53">
        <f>SUM(K63:K67)</f>
        <v>3945460</v>
      </c>
      <c r="L62" s="53">
        <f t="shared" si="18"/>
        <v>0</v>
      </c>
      <c r="M62" s="53">
        <f t="shared" si="18"/>
        <v>0</v>
      </c>
      <c r="N62" s="53">
        <f>SUM(N63:N67)</f>
        <v>3945460</v>
      </c>
      <c r="P62" s="3"/>
    </row>
    <row r="63" spans="1:14" ht="66.75" customHeight="1">
      <c r="A63" s="8">
        <v>22010200</v>
      </c>
      <c r="B63" s="30" t="s">
        <v>87</v>
      </c>
      <c r="C63" s="54">
        <f>5500+3300</f>
        <v>8800</v>
      </c>
      <c r="D63" s="53"/>
      <c r="E63" s="53"/>
      <c r="F63" s="53">
        <f>C63+D63</f>
        <v>8800</v>
      </c>
      <c r="G63" s="54">
        <v>27760</v>
      </c>
      <c r="H63" s="53"/>
      <c r="I63" s="53"/>
      <c r="J63" s="53">
        <f t="shared" si="4"/>
        <v>27760</v>
      </c>
      <c r="K63" s="53">
        <f>C63+G63</f>
        <v>36560</v>
      </c>
      <c r="L63" s="53"/>
      <c r="M63" s="53"/>
      <c r="N63" s="53">
        <f>F63+J63</f>
        <v>36560</v>
      </c>
    </row>
    <row r="64" spans="1:14" ht="52.5" customHeight="1">
      <c r="A64" s="8">
        <v>22010300</v>
      </c>
      <c r="B64" s="24" t="s">
        <v>85</v>
      </c>
      <c r="C64" s="54">
        <v>105000</v>
      </c>
      <c r="D64" s="54"/>
      <c r="E64" s="54"/>
      <c r="F64" s="53">
        <f>C64+D64</f>
        <v>105000</v>
      </c>
      <c r="G64" s="54">
        <v>0</v>
      </c>
      <c r="H64" s="54"/>
      <c r="I64" s="54"/>
      <c r="J64" s="53">
        <f t="shared" si="4"/>
        <v>0</v>
      </c>
      <c r="K64" s="53">
        <f>C64+G64</f>
        <v>105000</v>
      </c>
      <c r="L64" s="54"/>
      <c r="M64" s="53">
        <f>SUM(M65:M68)</f>
        <v>0</v>
      </c>
      <c r="N64" s="53">
        <f>F64+J64</f>
        <v>105000</v>
      </c>
    </row>
    <row r="65" spans="1:14" ht="15.75">
      <c r="A65" s="8">
        <v>22012500</v>
      </c>
      <c r="B65" s="24" t="s">
        <v>47</v>
      </c>
      <c r="C65" s="54">
        <v>3020000</v>
      </c>
      <c r="D65" s="54">
        <v>0</v>
      </c>
      <c r="E65" s="54">
        <v>0</v>
      </c>
      <c r="F65" s="53">
        <f>C65+D65</f>
        <v>3020000</v>
      </c>
      <c r="G65" s="54"/>
      <c r="H65" s="54"/>
      <c r="I65" s="54"/>
      <c r="J65" s="53">
        <f t="shared" si="4"/>
        <v>0</v>
      </c>
      <c r="K65" s="53">
        <f t="shared" si="5"/>
        <v>3020000</v>
      </c>
      <c r="L65" s="53">
        <f t="shared" si="6"/>
        <v>0</v>
      </c>
      <c r="M65" s="53">
        <f t="shared" si="7"/>
        <v>0</v>
      </c>
      <c r="N65" s="53">
        <f t="shared" si="8"/>
        <v>3020000</v>
      </c>
    </row>
    <row r="66" spans="1:14" ht="35.25" customHeight="1">
      <c r="A66" s="8">
        <v>22012600</v>
      </c>
      <c r="B66" s="29" t="s">
        <v>83</v>
      </c>
      <c r="C66" s="54">
        <v>590000</v>
      </c>
      <c r="D66" s="54">
        <v>0</v>
      </c>
      <c r="E66" s="54">
        <v>0</v>
      </c>
      <c r="F66" s="53">
        <f t="shared" si="3"/>
        <v>590000</v>
      </c>
      <c r="G66" s="54">
        <v>192000</v>
      </c>
      <c r="H66" s="54"/>
      <c r="I66" s="54"/>
      <c r="J66" s="53">
        <f t="shared" si="4"/>
        <v>192000</v>
      </c>
      <c r="K66" s="53">
        <f t="shared" si="5"/>
        <v>782000</v>
      </c>
      <c r="L66" s="53">
        <f t="shared" si="6"/>
        <v>0</v>
      </c>
      <c r="M66" s="53">
        <f t="shared" si="7"/>
        <v>0</v>
      </c>
      <c r="N66" s="53">
        <f t="shared" si="8"/>
        <v>782000</v>
      </c>
    </row>
    <row r="67" spans="1:14" ht="88.5" customHeight="1">
      <c r="A67" s="8">
        <v>22012900</v>
      </c>
      <c r="B67" s="48" t="s">
        <v>118</v>
      </c>
      <c r="C67" s="54">
        <v>1900</v>
      </c>
      <c r="D67" s="54"/>
      <c r="E67" s="54"/>
      <c r="F67" s="53">
        <f t="shared" si="3"/>
        <v>1900</v>
      </c>
      <c r="G67" s="54">
        <v>0</v>
      </c>
      <c r="H67" s="54"/>
      <c r="I67" s="54"/>
      <c r="J67" s="53">
        <f t="shared" si="4"/>
        <v>0</v>
      </c>
      <c r="K67" s="53">
        <f t="shared" si="5"/>
        <v>1900</v>
      </c>
      <c r="L67" s="53"/>
      <c r="M67" s="53"/>
      <c r="N67" s="53">
        <f t="shared" si="8"/>
        <v>1900</v>
      </c>
    </row>
    <row r="68" spans="1:14" ht="48" customHeight="1">
      <c r="A68" s="7">
        <v>22080000</v>
      </c>
      <c r="B68" s="23" t="s">
        <v>48</v>
      </c>
      <c r="C68" s="53">
        <f>C69</f>
        <v>635000</v>
      </c>
      <c r="D68" s="53">
        <f aca="true" t="shared" si="19" ref="D68:N68">D69</f>
        <v>0</v>
      </c>
      <c r="E68" s="53">
        <f t="shared" si="19"/>
        <v>0</v>
      </c>
      <c r="F68" s="53">
        <f t="shared" si="19"/>
        <v>635000</v>
      </c>
      <c r="G68" s="53">
        <f t="shared" si="19"/>
        <v>0</v>
      </c>
      <c r="H68" s="53">
        <f t="shared" si="19"/>
        <v>0</v>
      </c>
      <c r="I68" s="53">
        <f t="shared" si="19"/>
        <v>0</v>
      </c>
      <c r="J68" s="53">
        <f t="shared" si="19"/>
        <v>0</v>
      </c>
      <c r="K68" s="53">
        <f t="shared" si="19"/>
        <v>635000</v>
      </c>
      <c r="L68" s="53">
        <f t="shared" si="19"/>
        <v>0</v>
      </c>
      <c r="M68" s="53">
        <f t="shared" si="19"/>
        <v>0</v>
      </c>
      <c r="N68" s="53">
        <f t="shared" si="19"/>
        <v>635000</v>
      </c>
    </row>
    <row r="69" spans="1:14" ht="45" customHeight="1">
      <c r="A69" s="8">
        <v>22080400</v>
      </c>
      <c r="B69" s="24" t="s">
        <v>49</v>
      </c>
      <c r="C69" s="54">
        <v>635000</v>
      </c>
      <c r="D69" s="54">
        <v>0</v>
      </c>
      <c r="E69" s="54">
        <v>0</v>
      </c>
      <c r="F69" s="53">
        <f t="shared" si="3"/>
        <v>635000</v>
      </c>
      <c r="G69" s="54">
        <v>0</v>
      </c>
      <c r="H69" s="54"/>
      <c r="I69" s="54"/>
      <c r="J69" s="53">
        <f t="shared" si="4"/>
        <v>0</v>
      </c>
      <c r="K69" s="53">
        <f t="shared" si="5"/>
        <v>635000</v>
      </c>
      <c r="L69" s="53">
        <f t="shared" si="6"/>
        <v>0</v>
      </c>
      <c r="M69" s="53">
        <f t="shared" si="7"/>
        <v>0</v>
      </c>
      <c r="N69" s="53">
        <f t="shared" si="8"/>
        <v>635000</v>
      </c>
    </row>
    <row r="70" spans="1:14" ht="18.75" customHeight="1">
      <c r="A70" s="7">
        <v>22090000</v>
      </c>
      <c r="B70" s="23" t="s">
        <v>50</v>
      </c>
      <c r="C70" s="53">
        <f>SUM(C71:C72)</f>
        <v>42000</v>
      </c>
      <c r="D70" s="53">
        <f aca="true" t="shared" si="20" ref="D70:N70">SUM(D71:D72)</f>
        <v>0</v>
      </c>
      <c r="E70" s="53">
        <f t="shared" si="20"/>
        <v>0</v>
      </c>
      <c r="F70" s="53">
        <f t="shared" si="20"/>
        <v>42000</v>
      </c>
      <c r="G70" s="53">
        <f t="shared" si="20"/>
        <v>32800</v>
      </c>
      <c r="H70" s="53">
        <f t="shared" si="20"/>
        <v>0</v>
      </c>
      <c r="I70" s="53">
        <f t="shared" si="20"/>
        <v>0</v>
      </c>
      <c r="J70" s="53">
        <f t="shared" si="20"/>
        <v>32800</v>
      </c>
      <c r="K70" s="53">
        <f t="shared" si="20"/>
        <v>74800</v>
      </c>
      <c r="L70" s="53">
        <f t="shared" si="20"/>
        <v>0</v>
      </c>
      <c r="M70" s="53">
        <f t="shared" si="20"/>
        <v>0</v>
      </c>
      <c r="N70" s="53">
        <f t="shared" si="20"/>
        <v>74800</v>
      </c>
    </row>
    <row r="71" spans="1:14" ht="57" customHeight="1">
      <c r="A71" s="8">
        <v>22090100</v>
      </c>
      <c r="B71" s="24" t="s">
        <v>51</v>
      </c>
      <c r="C71" s="54">
        <v>17000</v>
      </c>
      <c r="D71" s="54">
        <v>0</v>
      </c>
      <c r="E71" s="54">
        <v>0</v>
      </c>
      <c r="F71" s="53">
        <f t="shared" si="3"/>
        <v>17000</v>
      </c>
      <c r="G71" s="54">
        <v>0</v>
      </c>
      <c r="H71" s="54"/>
      <c r="I71" s="54"/>
      <c r="J71" s="53">
        <f t="shared" si="4"/>
        <v>0</v>
      </c>
      <c r="K71" s="53">
        <f t="shared" si="5"/>
        <v>17000</v>
      </c>
      <c r="L71" s="53">
        <f t="shared" si="6"/>
        <v>0</v>
      </c>
      <c r="M71" s="53">
        <f t="shared" si="7"/>
        <v>0</v>
      </c>
      <c r="N71" s="53">
        <f t="shared" si="8"/>
        <v>17000</v>
      </c>
    </row>
    <row r="72" spans="1:14" ht="48.75" customHeight="1">
      <c r="A72" s="8">
        <v>22090400</v>
      </c>
      <c r="B72" s="24" t="s">
        <v>82</v>
      </c>
      <c r="C72" s="54">
        <v>25000</v>
      </c>
      <c r="D72" s="54">
        <v>0</v>
      </c>
      <c r="E72" s="54">
        <v>0</v>
      </c>
      <c r="F72" s="53">
        <f t="shared" si="3"/>
        <v>25000</v>
      </c>
      <c r="G72" s="54">
        <v>32800</v>
      </c>
      <c r="H72" s="54"/>
      <c r="I72" s="54"/>
      <c r="J72" s="53">
        <f t="shared" si="4"/>
        <v>32800</v>
      </c>
      <c r="K72" s="53">
        <f t="shared" si="5"/>
        <v>57800</v>
      </c>
      <c r="L72" s="53">
        <f t="shared" si="6"/>
        <v>0</v>
      </c>
      <c r="M72" s="53">
        <f t="shared" si="7"/>
        <v>0</v>
      </c>
      <c r="N72" s="53">
        <f t="shared" si="8"/>
        <v>57800</v>
      </c>
    </row>
    <row r="73" spans="1:14" ht="18" customHeight="1">
      <c r="A73" s="7">
        <v>24000000</v>
      </c>
      <c r="B73" s="23" t="s">
        <v>52</v>
      </c>
      <c r="C73" s="53">
        <f>C74</f>
        <v>590000</v>
      </c>
      <c r="D73" s="53">
        <f aca="true" t="shared" si="21" ref="D73:N73">D74</f>
        <v>282000</v>
      </c>
      <c r="E73" s="53">
        <f t="shared" si="21"/>
        <v>282000</v>
      </c>
      <c r="F73" s="53">
        <f t="shared" si="21"/>
        <v>872000</v>
      </c>
      <c r="G73" s="53">
        <f t="shared" si="21"/>
        <v>-23480</v>
      </c>
      <c r="H73" s="53">
        <f t="shared" si="21"/>
        <v>0</v>
      </c>
      <c r="I73" s="53">
        <f t="shared" si="21"/>
        <v>0</v>
      </c>
      <c r="J73" s="53">
        <f t="shared" si="21"/>
        <v>-23480</v>
      </c>
      <c r="K73" s="53">
        <f t="shared" si="21"/>
        <v>566520</v>
      </c>
      <c r="L73" s="53">
        <f t="shared" si="21"/>
        <v>282000</v>
      </c>
      <c r="M73" s="53">
        <f t="shared" si="21"/>
        <v>282000</v>
      </c>
      <c r="N73" s="53">
        <f t="shared" si="21"/>
        <v>848520</v>
      </c>
    </row>
    <row r="74" spans="1:14" ht="18" customHeight="1">
      <c r="A74" s="7">
        <v>24060000</v>
      </c>
      <c r="B74" s="23" t="s">
        <v>42</v>
      </c>
      <c r="C74" s="53">
        <f aca="true" t="shared" si="22" ref="C74:N74">SUM(C75:C78)</f>
        <v>590000</v>
      </c>
      <c r="D74" s="53">
        <f t="shared" si="22"/>
        <v>282000</v>
      </c>
      <c r="E74" s="53">
        <f t="shared" si="22"/>
        <v>282000</v>
      </c>
      <c r="F74" s="53">
        <f t="shared" si="22"/>
        <v>872000</v>
      </c>
      <c r="G74" s="53">
        <f t="shared" si="22"/>
        <v>-23480</v>
      </c>
      <c r="H74" s="53">
        <f t="shared" si="22"/>
        <v>0</v>
      </c>
      <c r="I74" s="53">
        <f t="shared" si="22"/>
        <v>0</v>
      </c>
      <c r="J74" s="53">
        <f>G74+H74</f>
        <v>-23480</v>
      </c>
      <c r="K74" s="53">
        <f t="shared" si="22"/>
        <v>566520</v>
      </c>
      <c r="L74" s="53">
        <f t="shared" si="22"/>
        <v>282000</v>
      </c>
      <c r="M74" s="53">
        <f t="shared" si="22"/>
        <v>282000</v>
      </c>
      <c r="N74" s="53">
        <f t="shared" si="22"/>
        <v>848520</v>
      </c>
    </row>
    <row r="75" spans="1:14" ht="18" customHeight="1">
      <c r="A75" s="8">
        <v>24060300</v>
      </c>
      <c r="B75" s="24" t="s">
        <v>42</v>
      </c>
      <c r="C75" s="54">
        <f>250000+100000</f>
        <v>350000</v>
      </c>
      <c r="D75" s="54">
        <v>0</v>
      </c>
      <c r="E75" s="54">
        <v>0</v>
      </c>
      <c r="F75" s="53">
        <f t="shared" si="3"/>
        <v>350000</v>
      </c>
      <c r="G75" s="54">
        <v>18300</v>
      </c>
      <c r="H75" s="54"/>
      <c r="I75" s="54"/>
      <c r="J75" s="53">
        <f t="shared" si="4"/>
        <v>18300</v>
      </c>
      <c r="K75" s="53">
        <f t="shared" si="5"/>
        <v>368300</v>
      </c>
      <c r="L75" s="53">
        <f t="shared" si="6"/>
        <v>0</v>
      </c>
      <c r="M75" s="53">
        <f t="shared" si="7"/>
        <v>0</v>
      </c>
      <c r="N75" s="53">
        <f t="shared" si="8"/>
        <v>368300</v>
      </c>
    </row>
    <row r="76" spans="1:14" ht="0.75" customHeight="1">
      <c r="A76" s="8">
        <v>24062100</v>
      </c>
      <c r="B76" s="24" t="s">
        <v>103</v>
      </c>
      <c r="C76" s="54"/>
      <c r="D76" s="54"/>
      <c r="E76" s="54"/>
      <c r="F76" s="53"/>
      <c r="G76" s="54"/>
      <c r="H76" s="54">
        <v>0</v>
      </c>
      <c r="I76" s="54"/>
      <c r="J76" s="53">
        <f t="shared" si="4"/>
        <v>0</v>
      </c>
      <c r="K76" s="53">
        <f>C76+G76</f>
        <v>0</v>
      </c>
      <c r="L76" s="53">
        <f t="shared" si="6"/>
        <v>0</v>
      </c>
      <c r="M76" s="53">
        <f t="shared" si="7"/>
        <v>0</v>
      </c>
      <c r="N76" s="53">
        <f t="shared" si="8"/>
        <v>0</v>
      </c>
    </row>
    <row r="77" spans="1:14" ht="151.5" customHeight="1">
      <c r="A77" s="8">
        <v>24062200</v>
      </c>
      <c r="B77" s="37" t="s">
        <v>101</v>
      </c>
      <c r="C77" s="54">
        <f>500000-260000</f>
        <v>240000</v>
      </c>
      <c r="D77" s="54"/>
      <c r="E77" s="54"/>
      <c r="F77" s="53">
        <f>C77+D77</f>
        <v>240000</v>
      </c>
      <c r="G77" s="54">
        <v>-41780</v>
      </c>
      <c r="H77" s="54"/>
      <c r="I77" s="54"/>
      <c r="J77" s="53">
        <f t="shared" si="4"/>
        <v>-41780</v>
      </c>
      <c r="K77" s="53">
        <f>C77+G77</f>
        <v>198220</v>
      </c>
      <c r="L77" s="53">
        <f t="shared" si="6"/>
        <v>0</v>
      </c>
      <c r="M77" s="53">
        <f t="shared" si="7"/>
        <v>0</v>
      </c>
      <c r="N77" s="53">
        <f t="shared" si="8"/>
        <v>198220</v>
      </c>
    </row>
    <row r="78" spans="1:14" ht="30">
      <c r="A78" s="8">
        <v>24170000</v>
      </c>
      <c r="B78" s="24" t="s">
        <v>53</v>
      </c>
      <c r="C78" s="54">
        <v>0</v>
      </c>
      <c r="D78" s="54">
        <v>282000</v>
      </c>
      <c r="E78" s="54">
        <v>282000</v>
      </c>
      <c r="F78" s="53">
        <f t="shared" si="3"/>
        <v>282000</v>
      </c>
      <c r="G78" s="54"/>
      <c r="H78" s="54"/>
      <c r="I78" s="54">
        <f>H78</f>
        <v>0</v>
      </c>
      <c r="J78" s="53">
        <f t="shared" si="4"/>
        <v>0</v>
      </c>
      <c r="K78" s="53">
        <f t="shared" si="5"/>
        <v>0</v>
      </c>
      <c r="L78" s="53">
        <f t="shared" si="6"/>
        <v>282000</v>
      </c>
      <c r="M78" s="53">
        <f t="shared" si="7"/>
        <v>282000</v>
      </c>
      <c r="N78" s="53">
        <f t="shared" si="8"/>
        <v>282000</v>
      </c>
    </row>
    <row r="79" spans="1:14" ht="17.25" customHeight="1">
      <c r="A79" s="7">
        <v>25000000</v>
      </c>
      <c r="B79" s="23" t="s">
        <v>54</v>
      </c>
      <c r="C79" s="53">
        <f aca="true" t="shared" si="23" ref="C79:M79">C80</f>
        <v>0</v>
      </c>
      <c r="D79" s="53">
        <f t="shared" si="23"/>
        <v>12738542</v>
      </c>
      <c r="E79" s="53">
        <f t="shared" si="23"/>
        <v>0</v>
      </c>
      <c r="F79" s="53">
        <f t="shared" si="23"/>
        <v>12738542</v>
      </c>
      <c r="G79" s="54"/>
      <c r="H79" s="53">
        <f t="shared" si="23"/>
        <v>0</v>
      </c>
      <c r="I79" s="53">
        <f t="shared" si="23"/>
        <v>0</v>
      </c>
      <c r="J79" s="53">
        <f t="shared" si="4"/>
        <v>0</v>
      </c>
      <c r="K79" s="53">
        <f t="shared" si="5"/>
        <v>0</v>
      </c>
      <c r="L79" s="53">
        <f t="shared" si="23"/>
        <v>12738542</v>
      </c>
      <c r="M79" s="53">
        <f t="shared" si="23"/>
        <v>0</v>
      </c>
      <c r="N79" s="53">
        <f t="shared" si="8"/>
        <v>12738542</v>
      </c>
    </row>
    <row r="80" spans="1:14" ht="44.25" customHeight="1">
      <c r="A80" s="7">
        <v>25010000</v>
      </c>
      <c r="B80" s="23" t="s">
        <v>55</v>
      </c>
      <c r="C80" s="53">
        <f aca="true" t="shared" si="24" ref="C80:N80">SUM(C81:C83)</f>
        <v>0</v>
      </c>
      <c r="D80" s="53">
        <f t="shared" si="24"/>
        <v>12738542</v>
      </c>
      <c r="E80" s="53">
        <f t="shared" si="24"/>
        <v>0</v>
      </c>
      <c r="F80" s="53">
        <f t="shared" si="24"/>
        <v>12738542</v>
      </c>
      <c r="G80" s="54"/>
      <c r="H80" s="53">
        <f t="shared" si="24"/>
        <v>0</v>
      </c>
      <c r="I80" s="53">
        <f t="shared" si="24"/>
        <v>0</v>
      </c>
      <c r="J80" s="53">
        <f t="shared" si="24"/>
        <v>0</v>
      </c>
      <c r="K80" s="53">
        <f t="shared" si="24"/>
        <v>0</v>
      </c>
      <c r="L80" s="53">
        <f t="shared" si="24"/>
        <v>12738542</v>
      </c>
      <c r="M80" s="53">
        <f t="shared" si="24"/>
        <v>0</v>
      </c>
      <c r="N80" s="53">
        <f t="shared" si="24"/>
        <v>12738542</v>
      </c>
    </row>
    <row r="81" spans="1:14" ht="33" customHeight="1">
      <c r="A81" s="8">
        <v>25010100</v>
      </c>
      <c r="B81" s="24" t="s">
        <v>56</v>
      </c>
      <c r="C81" s="54">
        <v>0</v>
      </c>
      <c r="D81" s="54">
        <v>12263895</v>
      </c>
      <c r="E81" s="54">
        <v>0</v>
      </c>
      <c r="F81" s="53">
        <f t="shared" si="3"/>
        <v>12263895</v>
      </c>
      <c r="G81" s="54"/>
      <c r="H81" s="54"/>
      <c r="I81" s="54"/>
      <c r="J81" s="53">
        <f t="shared" si="4"/>
        <v>0</v>
      </c>
      <c r="K81" s="53">
        <f t="shared" si="5"/>
        <v>0</v>
      </c>
      <c r="L81" s="53">
        <f t="shared" si="6"/>
        <v>12263895</v>
      </c>
      <c r="M81" s="53">
        <f t="shared" si="7"/>
        <v>0</v>
      </c>
      <c r="N81" s="53">
        <f t="shared" si="8"/>
        <v>12263895</v>
      </c>
    </row>
    <row r="82" spans="1:14" ht="19.5" customHeight="1">
      <c r="A82" s="8">
        <v>25010300</v>
      </c>
      <c r="B82" s="24" t="s">
        <v>57</v>
      </c>
      <c r="C82" s="54">
        <v>0</v>
      </c>
      <c r="D82" s="54">
        <v>474647</v>
      </c>
      <c r="E82" s="54">
        <v>0</v>
      </c>
      <c r="F82" s="53">
        <f t="shared" si="3"/>
        <v>474647</v>
      </c>
      <c r="G82" s="54"/>
      <c r="H82" s="54"/>
      <c r="I82" s="54"/>
      <c r="J82" s="53">
        <f t="shared" si="4"/>
        <v>0</v>
      </c>
      <c r="K82" s="53">
        <f t="shared" si="5"/>
        <v>0</v>
      </c>
      <c r="L82" s="53">
        <f t="shared" si="6"/>
        <v>474647</v>
      </c>
      <c r="M82" s="53">
        <f t="shared" si="7"/>
        <v>0</v>
      </c>
      <c r="N82" s="53">
        <f t="shared" si="8"/>
        <v>474647</v>
      </c>
    </row>
    <row r="83" spans="1:14" ht="44.25" customHeight="1" hidden="1">
      <c r="A83" s="8">
        <v>25010400</v>
      </c>
      <c r="B83" s="24" t="s">
        <v>58</v>
      </c>
      <c r="C83" s="54">
        <v>0</v>
      </c>
      <c r="D83" s="54">
        <v>0</v>
      </c>
      <c r="E83" s="54">
        <v>0</v>
      </c>
      <c r="F83" s="53">
        <f t="shared" si="3"/>
        <v>0</v>
      </c>
      <c r="G83" s="54"/>
      <c r="H83" s="54"/>
      <c r="I83" s="54"/>
      <c r="J83" s="53">
        <f t="shared" si="4"/>
        <v>0</v>
      </c>
      <c r="K83" s="53">
        <f t="shared" si="5"/>
        <v>0</v>
      </c>
      <c r="L83" s="53">
        <f t="shared" si="6"/>
        <v>0</v>
      </c>
      <c r="M83" s="53">
        <f t="shared" si="7"/>
        <v>0</v>
      </c>
      <c r="N83" s="53">
        <f t="shared" si="8"/>
        <v>0</v>
      </c>
    </row>
    <row r="84" spans="1:14" ht="36" customHeight="1">
      <c r="A84" s="7">
        <v>30000000</v>
      </c>
      <c r="B84" s="23" t="s">
        <v>59</v>
      </c>
      <c r="C84" s="53">
        <f aca="true" t="shared" si="25" ref="C84:N84">C85+C90</f>
        <v>2000</v>
      </c>
      <c r="D84" s="53">
        <f t="shared" si="25"/>
        <v>490800</v>
      </c>
      <c r="E84" s="53">
        <f t="shared" si="25"/>
        <v>490800</v>
      </c>
      <c r="F84" s="53">
        <f t="shared" si="25"/>
        <v>492800</v>
      </c>
      <c r="G84" s="53">
        <f t="shared" si="25"/>
        <v>-2000</v>
      </c>
      <c r="H84" s="53">
        <f t="shared" si="25"/>
        <v>0</v>
      </c>
      <c r="I84" s="53">
        <f t="shared" si="25"/>
        <v>0</v>
      </c>
      <c r="J84" s="53">
        <f t="shared" si="25"/>
        <v>-2000</v>
      </c>
      <c r="K84" s="53">
        <f t="shared" si="25"/>
        <v>0</v>
      </c>
      <c r="L84" s="53">
        <f t="shared" si="25"/>
        <v>490800</v>
      </c>
      <c r="M84" s="53">
        <f t="shared" si="25"/>
        <v>490800</v>
      </c>
      <c r="N84" s="53">
        <f t="shared" si="25"/>
        <v>490800</v>
      </c>
    </row>
    <row r="85" spans="1:14" ht="23.25" customHeight="1">
      <c r="A85" s="7">
        <v>31000000</v>
      </c>
      <c r="B85" s="23" t="s">
        <v>60</v>
      </c>
      <c r="C85" s="53">
        <f>C86</f>
        <v>2000</v>
      </c>
      <c r="D85" s="53">
        <f aca="true" t="shared" si="26" ref="D85:M85">D86+D89</f>
        <v>420800</v>
      </c>
      <c r="E85" s="53">
        <f t="shared" si="26"/>
        <v>420800</v>
      </c>
      <c r="F85" s="53">
        <f>C85+D85</f>
        <v>422800</v>
      </c>
      <c r="G85" s="53">
        <f>G86+G93</f>
        <v>-2000</v>
      </c>
      <c r="H85" s="53">
        <f t="shared" si="26"/>
        <v>0</v>
      </c>
      <c r="I85" s="53">
        <f t="shared" si="26"/>
        <v>0</v>
      </c>
      <c r="J85" s="53">
        <f>G85+H85</f>
        <v>-2000</v>
      </c>
      <c r="K85" s="53">
        <f>C85+G85</f>
        <v>0</v>
      </c>
      <c r="L85" s="53">
        <f>D85+H85</f>
        <v>420800</v>
      </c>
      <c r="M85" s="53">
        <f t="shared" si="26"/>
        <v>420800</v>
      </c>
      <c r="N85" s="53">
        <f>F85+J85</f>
        <v>420800</v>
      </c>
    </row>
    <row r="86" spans="1:14" ht="82.5" customHeight="1">
      <c r="A86" s="7">
        <v>31010000</v>
      </c>
      <c r="B86" s="23" t="s">
        <v>61</v>
      </c>
      <c r="C86" s="53">
        <f>C87+C89</f>
        <v>2000</v>
      </c>
      <c r="D86" s="53">
        <f aca="true" t="shared" si="27" ref="D86:M86">D87</f>
        <v>0</v>
      </c>
      <c r="E86" s="53">
        <f t="shared" si="27"/>
        <v>0</v>
      </c>
      <c r="F86" s="53">
        <f>C86+D86</f>
        <v>2000</v>
      </c>
      <c r="G86" s="53">
        <f>G87</f>
        <v>-2000</v>
      </c>
      <c r="H86" s="53">
        <f t="shared" si="27"/>
        <v>0</v>
      </c>
      <c r="I86" s="53">
        <f t="shared" si="27"/>
        <v>0</v>
      </c>
      <c r="J86" s="53">
        <f t="shared" si="27"/>
        <v>-2000</v>
      </c>
      <c r="K86" s="53">
        <f>C86+G86</f>
        <v>0</v>
      </c>
      <c r="L86" s="53">
        <f t="shared" si="27"/>
        <v>0</v>
      </c>
      <c r="M86" s="53">
        <f t="shared" si="27"/>
        <v>0</v>
      </c>
      <c r="N86" s="53">
        <f>K86+L86</f>
        <v>0</v>
      </c>
    </row>
    <row r="87" spans="1:14" ht="75">
      <c r="A87" s="8">
        <v>31010200</v>
      </c>
      <c r="B87" s="24" t="s">
        <v>62</v>
      </c>
      <c r="C87" s="54">
        <v>2000</v>
      </c>
      <c r="D87" s="54">
        <v>0</v>
      </c>
      <c r="E87" s="54">
        <v>0</v>
      </c>
      <c r="F87" s="53">
        <f t="shared" si="3"/>
        <v>2000</v>
      </c>
      <c r="G87" s="54">
        <v>-2000</v>
      </c>
      <c r="H87" s="54"/>
      <c r="I87" s="54"/>
      <c r="J87" s="53">
        <f t="shared" si="4"/>
        <v>-2000</v>
      </c>
      <c r="K87" s="53">
        <f t="shared" si="5"/>
        <v>0</v>
      </c>
      <c r="L87" s="53">
        <f t="shared" si="6"/>
        <v>0</v>
      </c>
      <c r="M87" s="53">
        <f t="shared" si="7"/>
        <v>0</v>
      </c>
      <c r="N87" s="53">
        <f t="shared" si="8"/>
        <v>0</v>
      </c>
    </row>
    <row r="88" spans="1:14" ht="30" hidden="1" outlineLevel="1">
      <c r="A88" s="8">
        <v>31020000</v>
      </c>
      <c r="B88" s="24" t="s">
        <v>63</v>
      </c>
      <c r="C88" s="54">
        <v>0</v>
      </c>
      <c r="D88" s="54">
        <v>0</v>
      </c>
      <c r="E88" s="54">
        <v>0</v>
      </c>
      <c r="F88" s="53">
        <f t="shared" si="3"/>
        <v>0</v>
      </c>
      <c r="G88" s="54"/>
      <c r="H88" s="54"/>
      <c r="I88" s="54"/>
      <c r="J88" s="53">
        <f t="shared" si="4"/>
        <v>0</v>
      </c>
      <c r="K88" s="53">
        <f t="shared" si="5"/>
        <v>0</v>
      </c>
      <c r="L88" s="53">
        <f t="shared" si="6"/>
        <v>0</v>
      </c>
      <c r="M88" s="53">
        <f t="shared" si="7"/>
        <v>0</v>
      </c>
      <c r="N88" s="53">
        <f t="shared" si="8"/>
        <v>0</v>
      </c>
    </row>
    <row r="89" spans="1:14" s="4" customFormat="1" ht="45" outlineLevel="1">
      <c r="A89" s="8">
        <v>31030000</v>
      </c>
      <c r="B89" s="24" t="s">
        <v>64</v>
      </c>
      <c r="C89" s="53">
        <v>0</v>
      </c>
      <c r="D89" s="53">
        <f>322800+98000</f>
        <v>420800</v>
      </c>
      <c r="E89" s="53">
        <f>322800+98000</f>
        <v>420800</v>
      </c>
      <c r="F89" s="53">
        <f>C89+D89</f>
        <v>420800</v>
      </c>
      <c r="G89" s="53"/>
      <c r="H89" s="53"/>
      <c r="I89" s="53">
        <f>H89</f>
        <v>0</v>
      </c>
      <c r="J89" s="53">
        <f t="shared" si="4"/>
        <v>0</v>
      </c>
      <c r="K89" s="53">
        <f>C89+G89</f>
        <v>0</v>
      </c>
      <c r="L89" s="53">
        <f>D89+H89</f>
        <v>420800</v>
      </c>
      <c r="M89" s="53">
        <f>E89+I89</f>
        <v>420800</v>
      </c>
      <c r="N89" s="53">
        <f>F89+J89</f>
        <v>420800</v>
      </c>
    </row>
    <row r="90" spans="1:14" ht="28.5" outlineLevel="1">
      <c r="A90" s="7">
        <v>33000000</v>
      </c>
      <c r="B90" s="23" t="s">
        <v>65</v>
      </c>
      <c r="C90" s="53">
        <f aca="true" t="shared" si="28" ref="C90:N90">C91</f>
        <v>0</v>
      </c>
      <c r="D90" s="53">
        <f t="shared" si="28"/>
        <v>70000</v>
      </c>
      <c r="E90" s="53">
        <f t="shared" si="28"/>
        <v>70000</v>
      </c>
      <c r="F90" s="53">
        <f t="shared" si="28"/>
        <v>70000</v>
      </c>
      <c r="G90" s="53">
        <f t="shared" si="28"/>
        <v>0</v>
      </c>
      <c r="H90" s="53">
        <f t="shared" si="28"/>
        <v>0</v>
      </c>
      <c r="I90" s="53">
        <f t="shared" si="28"/>
        <v>0</v>
      </c>
      <c r="J90" s="53">
        <f t="shared" si="4"/>
        <v>0</v>
      </c>
      <c r="K90" s="53">
        <f t="shared" si="28"/>
        <v>0</v>
      </c>
      <c r="L90" s="53">
        <f t="shared" si="28"/>
        <v>70000</v>
      </c>
      <c r="M90" s="53">
        <f t="shared" si="28"/>
        <v>70000</v>
      </c>
      <c r="N90" s="53">
        <f t="shared" si="28"/>
        <v>70000</v>
      </c>
    </row>
    <row r="91" spans="1:14" ht="15.75" outlineLevel="1">
      <c r="A91" s="7">
        <v>33010000</v>
      </c>
      <c r="B91" s="23" t="s">
        <v>66</v>
      </c>
      <c r="C91" s="53">
        <f aca="true" t="shared" si="29" ref="C91:I91">SUM(C92:C92)</f>
        <v>0</v>
      </c>
      <c r="D91" s="53">
        <f t="shared" si="29"/>
        <v>70000</v>
      </c>
      <c r="E91" s="53">
        <f t="shared" si="29"/>
        <v>70000</v>
      </c>
      <c r="F91" s="53">
        <f t="shared" si="29"/>
        <v>70000</v>
      </c>
      <c r="G91" s="53">
        <f t="shared" si="29"/>
        <v>0</v>
      </c>
      <c r="H91" s="53">
        <f t="shared" si="29"/>
        <v>0</v>
      </c>
      <c r="I91" s="53">
        <f t="shared" si="29"/>
        <v>0</v>
      </c>
      <c r="J91" s="53">
        <f t="shared" si="4"/>
        <v>0</v>
      </c>
      <c r="K91" s="53">
        <f>SUM(K92:K92)</f>
        <v>0</v>
      </c>
      <c r="L91" s="53">
        <f>SUM(L92:L92)</f>
        <v>70000</v>
      </c>
      <c r="M91" s="53">
        <f>SUM(M92:M92)</f>
        <v>70000</v>
      </c>
      <c r="N91" s="53">
        <f>SUM(N92:N92)</f>
        <v>70000</v>
      </c>
    </row>
    <row r="92" spans="1:14" ht="76.5" customHeight="1" outlineLevel="1">
      <c r="A92" s="8">
        <v>33010100</v>
      </c>
      <c r="B92" s="24" t="s">
        <v>67</v>
      </c>
      <c r="C92" s="54">
        <v>0</v>
      </c>
      <c r="D92" s="54">
        <v>70000</v>
      </c>
      <c r="E92" s="54">
        <v>70000</v>
      </c>
      <c r="F92" s="53">
        <f>C92+D92</f>
        <v>70000</v>
      </c>
      <c r="G92" s="54"/>
      <c r="H92" s="54"/>
      <c r="I92" s="54">
        <f>H92</f>
        <v>0</v>
      </c>
      <c r="J92" s="53">
        <f t="shared" si="4"/>
        <v>0</v>
      </c>
      <c r="K92" s="53">
        <f>C92+G92</f>
        <v>0</v>
      </c>
      <c r="L92" s="53">
        <f>D92+H92</f>
        <v>70000</v>
      </c>
      <c r="M92" s="53">
        <f>E92+I92</f>
        <v>70000</v>
      </c>
      <c r="N92" s="53">
        <f>F92+J92</f>
        <v>70000</v>
      </c>
    </row>
    <row r="93" spans="1:14" ht="2.25" customHeight="1" hidden="1" outlineLevel="1">
      <c r="A93" s="7">
        <v>31020000</v>
      </c>
      <c r="B93" s="31" t="s">
        <v>63</v>
      </c>
      <c r="C93" s="54"/>
      <c r="D93" s="54"/>
      <c r="E93" s="54"/>
      <c r="F93" s="53"/>
      <c r="G93" s="54"/>
      <c r="H93" s="54"/>
      <c r="I93" s="54"/>
      <c r="J93" s="53">
        <f>G93+H93</f>
        <v>0</v>
      </c>
      <c r="K93" s="53">
        <f>C93+G93</f>
        <v>0</v>
      </c>
      <c r="L93" s="53"/>
      <c r="M93" s="53"/>
      <c r="N93" s="53">
        <f>F93+J93</f>
        <v>0</v>
      </c>
    </row>
    <row r="94" spans="1:14" ht="16.5" customHeight="1" collapsed="1">
      <c r="A94" s="7">
        <v>50000000</v>
      </c>
      <c r="B94" s="23" t="s">
        <v>68</v>
      </c>
      <c r="C94" s="53">
        <f>C95</f>
        <v>0</v>
      </c>
      <c r="D94" s="57">
        <f>D95</f>
        <v>85000</v>
      </c>
      <c r="E94" s="57">
        <f aca="true" t="shared" si="30" ref="E94:N94">E95</f>
        <v>0</v>
      </c>
      <c r="F94" s="57">
        <f t="shared" si="30"/>
        <v>85000</v>
      </c>
      <c r="G94" s="57">
        <f t="shared" si="30"/>
        <v>0</v>
      </c>
      <c r="H94" s="57">
        <f t="shared" si="30"/>
        <v>0</v>
      </c>
      <c r="I94" s="57">
        <f t="shared" si="30"/>
        <v>0</v>
      </c>
      <c r="J94" s="57">
        <f t="shared" si="30"/>
        <v>0</v>
      </c>
      <c r="K94" s="57">
        <f t="shared" si="30"/>
        <v>0</v>
      </c>
      <c r="L94" s="57">
        <f t="shared" si="30"/>
        <v>85000</v>
      </c>
      <c r="M94" s="57">
        <f t="shared" si="30"/>
        <v>0</v>
      </c>
      <c r="N94" s="57">
        <f t="shared" si="30"/>
        <v>85000</v>
      </c>
    </row>
    <row r="95" spans="1:14" ht="61.5" customHeight="1">
      <c r="A95" s="8">
        <v>50110000</v>
      </c>
      <c r="B95" s="24" t="s">
        <v>69</v>
      </c>
      <c r="C95" s="54"/>
      <c r="D95" s="58">
        <v>85000</v>
      </c>
      <c r="E95" s="58">
        <v>0</v>
      </c>
      <c r="F95" s="57">
        <f>C95+D95</f>
        <v>85000</v>
      </c>
      <c r="G95" s="58"/>
      <c r="H95" s="58">
        <v>0</v>
      </c>
      <c r="I95" s="58"/>
      <c r="J95" s="57">
        <f>G95+H95</f>
        <v>0</v>
      </c>
      <c r="K95" s="57">
        <f>C95+G95</f>
        <v>0</v>
      </c>
      <c r="L95" s="58">
        <f>D95+H95</f>
        <v>85000</v>
      </c>
      <c r="M95" s="57">
        <f>E95+I95</f>
        <v>0</v>
      </c>
      <c r="N95" s="57">
        <f>F95+J95</f>
        <v>85000</v>
      </c>
    </row>
    <row r="96" spans="1:15" ht="48" customHeight="1">
      <c r="A96" s="87" t="s">
        <v>70</v>
      </c>
      <c r="B96" s="88"/>
      <c r="C96" s="53">
        <f aca="true" t="shared" si="31" ref="C96:N96">C11+C52+C84+C94</f>
        <v>204697052</v>
      </c>
      <c r="D96" s="57">
        <f t="shared" si="31"/>
        <v>13745642</v>
      </c>
      <c r="E96" s="57">
        <f t="shared" si="31"/>
        <v>772800</v>
      </c>
      <c r="F96" s="57">
        <f t="shared" si="31"/>
        <v>218421694</v>
      </c>
      <c r="G96" s="57">
        <f t="shared" si="31"/>
        <v>0</v>
      </c>
      <c r="H96" s="57">
        <f t="shared" si="31"/>
        <v>0</v>
      </c>
      <c r="I96" s="57">
        <f t="shared" si="31"/>
        <v>0</v>
      </c>
      <c r="J96" s="57">
        <f t="shared" si="31"/>
        <v>0</v>
      </c>
      <c r="K96" s="57">
        <f t="shared" si="31"/>
        <v>204697052</v>
      </c>
      <c r="L96" s="57">
        <f t="shared" si="31"/>
        <v>13745642</v>
      </c>
      <c r="M96" s="53">
        <f t="shared" si="31"/>
        <v>772800</v>
      </c>
      <c r="N96" s="57">
        <f t="shared" si="31"/>
        <v>218442694</v>
      </c>
      <c r="O96" s="3"/>
    </row>
    <row r="97" spans="1:14" ht="32.25" customHeight="1">
      <c r="A97" s="14">
        <v>40000000</v>
      </c>
      <c r="B97" s="32" t="s">
        <v>71</v>
      </c>
      <c r="C97" s="59">
        <f>C98</f>
        <v>251622244.88</v>
      </c>
      <c r="D97" s="60">
        <f>D98</f>
        <v>14620900</v>
      </c>
      <c r="E97" s="53">
        <f>E98</f>
        <v>1155000</v>
      </c>
      <c r="F97" s="57">
        <f>C97+D97</f>
        <v>266243144.88</v>
      </c>
      <c r="G97" s="57">
        <f>G98</f>
        <v>3894950</v>
      </c>
      <c r="H97" s="57">
        <f>H98</f>
        <v>0</v>
      </c>
      <c r="I97" s="57">
        <f>I98</f>
        <v>0</v>
      </c>
      <c r="J97" s="57">
        <f>G97+H97</f>
        <v>3894950</v>
      </c>
      <c r="K97" s="57">
        <f>C97+G97</f>
        <v>255517194.88</v>
      </c>
      <c r="L97" s="57">
        <f aca="true" t="shared" si="32" ref="L97:M99">D97+H97</f>
        <v>14620900</v>
      </c>
      <c r="M97" s="53">
        <f t="shared" si="32"/>
        <v>1155000</v>
      </c>
      <c r="N97" s="57">
        <f>K97+L97</f>
        <v>270138094.88</v>
      </c>
    </row>
    <row r="98" spans="1:14" ht="19.5" customHeight="1">
      <c r="A98" s="14">
        <v>41000000</v>
      </c>
      <c r="B98" s="32" t="s">
        <v>72</v>
      </c>
      <c r="C98" s="59">
        <f>C99+C102+C105</f>
        <v>251622244.88</v>
      </c>
      <c r="D98" s="60">
        <f>D99+D102+D105</f>
        <v>14620900</v>
      </c>
      <c r="E98" s="53">
        <f>E99+E102+E105</f>
        <v>1155000</v>
      </c>
      <c r="F98" s="57">
        <f aca="true" t="shared" si="33" ref="F98:F104">C98+D98</f>
        <v>266243144.88</v>
      </c>
      <c r="G98" s="57">
        <f>G99+G102+G105</f>
        <v>3894950</v>
      </c>
      <c r="H98" s="57">
        <f>H99+H102+H105</f>
        <v>0</v>
      </c>
      <c r="I98" s="57">
        <f>I99+I102+I105</f>
        <v>0</v>
      </c>
      <c r="J98" s="57">
        <f aca="true" t="shared" si="34" ref="J98:J120">G98+H98</f>
        <v>3894950</v>
      </c>
      <c r="K98" s="57">
        <f aca="true" t="shared" si="35" ref="K98:K120">C98+G98</f>
        <v>255517194.88</v>
      </c>
      <c r="L98" s="57">
        <f t="shared" si="32"/>
        <v>14620900</v>
      </c>
      <c r="M98" s="53">
        <f t="shared" si="32"/>
        <v>1155000</v>
      </c>
      <c r="N98" s="57">
        <f aca="true" t="shared" si="36" ref="N98:N117">K98+L98</f>
        <v>270138094.88</v>
      </c>
    </row>
    <row r="99" spans="1:14" ht="28.5" customHeight="1">
      <c r="A99" s="14">
        <v>41030000</v>
      </c>
      <c r="B99" s="26" t="s">
        <v>91</v>
      </c>
      <c r="C99" s="61">
        <f>C100+C101</f>
        <v>92626600</v>
      </c>
      <c r="D99" s="60">
        <f>D100+D101</f>
        <v>0</v>
      </c>
      <c r="E99" s="53"/>
      <c r="F99" s="53">
        <f>C99+D99</f>
        <v>92626600</v>
      </c>
      <c r="G99" s="61">
        <f>G100+G101</f>
        <v>0</v>
      </c>
      <c r="H99" s="53"/>
      <c r="I99" s="53"/>
      <c r="J99" s="53">
        <f t="shared" si="34"/>
        <v>0</v>
      </c>
      <c r="K99" s="53">
        <f>C99+G99</f>
        <v>92626600</v>
      </c>
      <c r="L99" s="53">
        <f t="shared" si="32"/>
        <v>0</v>
      </c>
      <c r="M99" s="53">
        <f t="shared" si="32"/>
        <v>0</v>
      </c>
      <c r="N99" s="53">
        <f t="shared" si="36"/>
        <v>92626600</v>
      </c>
    </row>
    <row r="100" spans="1:14" ht="40.5" customHeight="1">
      <c r="A100" s="15">
        <v>41033900</v>
      </c>
      <c r="B100" s="28" t="s">
        <v>73</v>
      </c>
      <c r="C100" s="62">
        <v>57084100</v>
      </c>
      <c r="D100" s="53"/>
      <c r="E100" s="53"/>
      <c r="F100" s="53">
        <f t="shared" si="33"/>
        <v>57084100</v>
      </c>
      <c r="G100" s="54"/>
      <c r="H100" s="53"/>
      <c r="I100" s="53"/>
      <c r="J100" s="53">
        <f t="shared" si="34"/>
        <v>0</v>
      </c>
      <c r="K100" s="53">
        <f t="shared" si="35"/>
        <v>57084100</v>
      </c>
      <c r="L100" s="53"/>
      <c r="M100" s="53"/>
      <c r="N100" s="53">
        <f t="shared" si="36"/>
        <v>57084100</v>
      </c>
    </row>
    <row r="101" spans="1:15" ht="39.75" customHeight="1">
      <c r="A101" s="15">
        <v>41034200</v>
      </c>
      <c r="B101" s="29" t="s">
        <v>74</v>
      </c>
      <c r="C101" s="62">
        <f>35542400+100</f>
        <v>35542500</v>
      </c>
      <c r="D101" s="53"/>
      <c r="E101" s="53"/>
      <c r="F101" s="53">
        <f t="shared" si="33"/>
        <v>35542500</v>
      </c>
      <c r="G101" s="54">
        <v>0</v>
      </c>
      <c r="H101" s="53"/>
      <c r="I101" s="53"/>
      <c r="J101" s="53">
        <f t="shared" si="34"/>
        <v>0</v>
      </c>
      <c r="K101" s="53">
        <f t="shared" si="35"/>
        <v>35542500</v>
      </c>
      <c r="L101" s="53"/>
      <c r="M101" s="53"/>
      <c r="N101" s="53">
        <f t="shared" si="36"/>
        <v>35542500</v>
      </c>
      <c r="O101" s="12"/>
    </row>
    <row r="102" spans="1:15" ht="40.5" customHeight="1">
      <c r="A102" s="14">
        <v>41040000</v>
      </c>
      <c r="B102" s="26" t="s">
        <v>92</v>
      </c>
      <c r="C102" s="61">
        <f>C103+C104</f>
        <v>5132697</v>
      </c>
      <c r="D102" s="53">
        <f>D103</f>
        <v>0</v>
      </c>
      <c r="E102" s="53"/>
      <c r="F102" s="53">
        <f t="shared" si="33"/>
        <v>5132697</v>
      </c>
      <c r="G102" s="54">
        <f>G103+G104</f>
        <v>0</v>
      </c>
      <c r="H102" s="53"/>
      <c r="I102" s="53"/>
      <c r="J102" s="53">
        <f t="shared" si="34"/>
        <v>0</v>
      </c>
      <c r="K102" s="53">
        <f t="shared" si="35"/>
        <v>5132697</v>
      </c>
      <c r="L102" s="53">
        <f>D102+H102</f>
        <v>0</v>
      </c>
      <c r="M102" s="53">
        <f>E102+I102</f>
        <v>0</v>
      </c>
      <c r="N102" s="53">
        <f t="shared" si="36"/>
        <v>5132697</v>
      </c>
      <c r="O102" s="12"/>
    </row>
    <row r="103" spans="1:14" ht="75" customHeight="1">
      <c r="A103" s="15">
        <v>41040200</v>
      </c>
      <c r="B103" s="33" t="s">
        <v>93</v>
      </c>
      <c r="C103" s="62">
        <f>3475750+1656947</f>
        <v>5132697</v>
      </c>
      <c r="D103" s="54"/>
      <c r="E103" s="54"/>
      <c r="F103" s="53">
        <f t="shared" si="33"/>
        <v>5132697</v>
      </c>
      <c r="G103" s="54">
        <v>0</v>
      </c>
      <c r="H103" s="53"/>
      <c r="I103" s="53"/>
      <c r="J103" s="53">
        <f t="shared" si="34"/>
        <v>0</v>
      </c>
      <c r="K103" s="53">
        <f t="shared" si="35"/>
        <v>5132697</v>
      </c>
      <c r="L103" s="53"/>
      <c r="M103" s="53"/>
      <c r="N103" s="53">
        <v>0</v>
      </c>
    </row>
    <row r="104" spans="1:14" ht="75.75" customHeight="1" hidden="1">
      <c r="A104" s="15">
        <v>41040201</v>
      </c>
      <c r="B104" s="24" t="s">
        <v>105</v>
      </c>
      <c r="C104" s="62"/>
      <c r="D104" s="54"/>
      <c r="E104" s="54"/>
      <c r="F104" s="53">
        <f t="shared" si="33"/>
        <v>0</v>
      </c>
      <c r="G104" s="54"/>
      <c r="H104" s="53"/>
      <c r="I104" s="53"/>
      <c r="J104" s="53">
        <f t="shared" si="34"/>
        <v>0</v>
      </c>
      <c r="K104" s="53">
        <f t="shared" si="35"/>
        <v>0</v>
      </c>
      <c r="L104" s="53"/>
      <c r="M104" s="53"/>
      <c r="N104" s="53">
        <f t="shared" si="36"/>
        <v>0</v>
      </c>
    </row>
    <row r="105" spans="1:14" ht="32.25" customHeight="1">
      <c r="A105" s="14">
        <v>41050000</v>
      </c>
      <c r="B105" s="26" t="s">
        <v>94</v>
      </c>
      <c r="C105" s="59">
        <f>SUM(C106:C120)</f>
        <v>153862947.88</v>
      </c>
      <c r="D105" s="61">
        <f>SUM(D106:D118)</f>
        <v>14620900</v>
      </c>
      <c r="E105" s="61">
        <f>SUM(E106:E118)</f>
        <v>1155000</v>
      </c>
      <c r="F105" s="59">
        <f>SUM(F106:F118)</f>
        <v>166840975.88</v>
      </c>
      <c r="G105" s="63">
        <f aca="true" t="shared" si="37" ref="G105:N105">SUM(G106:G120)</f>
        <v>3894950</v>
      </c>
      <c r="H105" s="63">
        <f t="shared" si="37"/>
        <v>0</v>
      </c>
      <c r="I105" s="63">
        <f t="shared" si="37"/>
        <v>0</v>
      </c>
      <c r="J105" s="63">
        <f t="shared" si="37"/>
        <v>3894950</v>
      </c>
      <c r="K105" s="59">
        <f t="shared" si="37"/>
        <v>157757897.88</v>
      </c>
      <c r="L105" s="59">
        <f t="shared" si="37"/>
        <v>14620900</v>
      </c>
      <c r="M105" s="61">
        <f t="shared" si="37"/>
        <v>1155000</v>
      </c>
      <c r="N105" s="59">
        <f t="shared" si="37"/>
        <v>172378797.88</v>
      </c>
    </row>
    <row r="106" spans="1:16" ht="242.25" customHeight="1">
      <c r="A106" s="34">
        <v>41050100</v>
      </c>
      <c r="B106" s="28" t="s">
        <v>109</v>
      </c>
      <c r="C106" s="64">
        <f>77994670-28349275+800000+700000+56352.85</f>
        <v>51201747.85</v>
      </c>
      <c r="D106" s="58"/>
      <c r="E106" s="58"/>
      <c r="F106" s="57">
        <f aca="true" t="shared" si="38" ref="F106:F120">D106+C106</f>
        <v>51201747.85</v>
      </c>
      <c r="G106" s="58">
        <v>1026400</v>
      </c>
      <c r="H106" s="58"/>
      <c r="I106" s="58"/>
      <c r="J106" s="58">
        <f t="shared" si="34"/>
        <v>1026400</v>
      </c>
      <c r="K106" s="58">
        <f t="shared" si="35"/>
        <v>52228147.85</v>
      </c>
      <c r="L106" s="58">
        <f>D106+H106</f>
        <v>0</v>
      </c>
      <c r="M106" s="58"/>
      <c r="N106" s="57">
        <f t="shared" si="36"/>
        <v>52228147.85</v>
      </c>
      <c r="P106" s="3"/>
    </row>
    <row r="107" spans="1:14" ht="75">
      <c r="A107" s="35">
        <v>41050200</v>
      </c>
      <c r="B107" s="33" t="s">
        <v>95</v>
      </c>
      <c r="C107" s="62">
        <v>297300</v>
      </c>
      <c r="D107" s="54"/>
      <c r="E107" s="54"/>
      <c r="F107" s="53">
        <f t="shared" si="38"/>
        <v>297300</v>
      </c>
      <c r="G107" s="54"/>
      <c r="H107" s="54"/>
      <c r="I107" s="54"/>
      <c r="J107" s="54">
        <f t="shared" si="34"/>
        <v>0</v>
      </c>
      <c r="K107" s="54">
        <f t="shared" si="35"/>
        <v>297300</v>
      </c>
      <c r="L107" s="54">
        <f>D107+H107</f>
        <v>0</v>
      </c>
      <c r="M107" s="54"/>
      <c r="N107" s="53">
        <f t="shared" si="36"/>
        <v>297300</v>
      </c>
    </row>
    <row r="108" spans="1:14" ht="213" customHeight="1">
      <c r="A108" s="35">
        <v>41050300</v>
      </c>
      <c r="B108" s="33" t="s">
        <v>96</v>
      </c>
      <c r="C108" s="62">
        <v>66155500</v>
      </c>
      <c r="D108" s="54"/>
      <c r="E108" s="54"/>
      <c r="F108" s="53">
        <f t="shared" si="38"/>
        <v>66155500</v>
      </c>
      <c r="G108" s="54"/>
      <c r="H108" s="54"/>
      <c r="I108" s="54"/>
      <c r="J108" s="54">
        <f t="shared" si="34"/>
        <v>0</v>
      </c>
      <c r="K108" s="54">
        <f t="shared" si="35"/>
        <v>66155500</v>
      </c>
      <c r="L108" s="54">
        <f>D108+H108</f>
        <v>0</v>
      </c>
      <c r="M108" s="54"/>
      <c r="N108" s="53">
        <f t="shared" si="36"/>
        <v>66155500</v>
      </c>
    </row>
    <row r="109" spans="1:14" ht="195">
      <c r="A109" s="35">
        <v>41050700</v>
      </c>
      <c r="B109" s="24" t="s">
        <v>110</v>
      </c>
      <c r="C109" s="62">
        <v>717900</v>
      </c>
      <c r="D109" s="54"/>
      <c r="E109" s="54"/>
      <c r="F109" s="53">
        <f t="shared" si="38"/>
        <v>717900</v>
      </c>
      <c r="G109" s="54">
        <v>-9200</v>
      </c>
      <c r="H109" s="54"/>
      <c r="I109" s="54"/>
      <c r="J109" s="54">
        <f t="shared" si="34"/>
        <v>-9200</v>
      </c>
      <c r="K109" s="54">
        <f t="shared" si="35"/>
        <v>708700</v>
      </c>
      <c r="L109" s="54">
        <f>D109+H109</f>
        <v>0</v>
      </c>
      <c r="M109" s="54"/>
      <c r="N109" s="53">
        <f t="shared" si="36"/>
        <v>708700</v>
      </c>
    </row>
    <row r="110" spans="1:14" ht="126">
      <c r="A110" s="35">
        <v>41050900</v>
      </c>
      <c r="B110" s="49" t="s">
        <v>120</v>
      </c>
      <c r="C110" s="62">
        <v>344596</v>
      </c>
      <c r="D110" s="54"/>
      <c r="E110" s="54"/>
      <c r="F110" s="53">
        <f t="shared" si="38"/>
        <v>344596</v>
      </c>
      <c r="G110" s="54">
        <v>0</v>
      </c>
      <c r="H110" s="54">
        <v>0</v>
      </c>
      <c r="I110" s="54"/>
      <c r="J110" s="54">
        <f t="shared" si="34"/>
        <v>0</v>
      </c>
      <c r="K110" s="54">
        <f t="shared" si="35"/>
        <v>344596</v>
      </c>
      <c r="L110" s="54"/>
      <c r="M110" s="54"/>
      <c r="N110" s="53">
        <f t="shared" si="36"/>
        <v>344596</v>
      </c>
    </row>
    <row r="111" spans="1:14" ht="45">
      <c r="A111" s="35">
        <v>41051000</v>
      </c>
      <c r="B111" s="33" t="s">
        <v>106</v>
      </c>
      <c r="C111" s="62">
        <v>978720</v>
      </c>
      <c r="D111" s="54"/>
      <c r="E111" s="54"/>
      <c r="F111" s="53">
        <f t="shared" si="38"/>
        <v>978720</v>
      </c>
      <c r="G111" s="54"/>
      <c r="H111" s="54"/>
      <c r="I111" s="54"/>
      <c r="J111" s="54"/>
      <c r="K111" s="54">
        <f t="shared" si="35"/>
        <v>978720</v>
      </c>
      <c r="L111" s="54"/>
      <c r="M111" s="54"/>
      <c r="N111" s="53">
        <f t="shared" si="36"/>
        <v>978720</v>
      </c>
    </row>
    <row r="112" spans="1:14" ht="60">
      <c r="A112" s="35">
        <v>41051200</v>
      </c>
      <c r="B112" s="33" t="s">
        <v>100</v>
      </c>
      <c r="C112" s="65">
        <f>753271+48007-15329</f>
        <v>785949</v>
      </c>
      <c r="D112" s="54"/>
      <c r="E112" s="54"/>
      <c r="F112" s="53">
        <f t="shared" si="38"/>
        <v>785949</v>
      </c>
      <c r="G112" s="54"/>
      <c r="H112" s="54"/>
      <c r="I112" s="54"/>
      <c r="J112" s="54">
        <f t="shared" si="34"/>
        <v>0</v>
      </c>
      <c r="K112" s="54">
        <f t="shared" si="35"/>
        <v>785949</v>
      </c>
      <c r="L112" s="54">
        <f>D112+H112</f>
        <v>0</v>
      </c>
      <c r="M112" s="54"/>
      <c r="N112" s="53">
        <f t="shared" si="36"/>
        <v>785949</v>
      </c>
    </row>
    <row r="113" spans="1:14" ht="61.5" customHeight="1">
      <c r="A113" s="35">
        <v>41051400</v>
      </c>
      <c r="B113" s="24" t="s">
        <v>111</v>
      </c>
      <c r="C113" s="62">
        <f>920025+37128</f>
        <v>957153</v>
      </c>
      <c r="D113" s="54"/>
      <c r="E113" s="54"/>
      <c r="F113" s="53">
        <f t="shared" si="38"/>
        <v>957153</v>
      </c>
      <c r="G113" s="54">
        <v>-23700</v>
      </c>
      <c r="H113" s="54"/>
      <c r="I113" s="54"/>
      <c r="J113" s="54">
        <f>G113+H113</f>
        <v>-23700</v>
      </c>
      <c r="K113" s="54">
        <f>C113+G113</f>
        <v>933453</v>
      </c>
      <c r="L113" s="54"/>
      <c r="M113" s="54"/>
      <c r="N113" s="53">
        <f>K113+L113</f>
        <v>933453</v>
      </c>
    </row>
    <row r="114" spans="1:14" ht="54.75" customHeight="1">
      <c r="A114" s="35">
        <v>41051500</v>
      </c>
      <c r="B114" s="24" t="s">
        <v>97</v>
      </c>
      <c r="C114" s="62">
        <f>5674240+17953280+2748160-200000+140100</f>
        <v>26315780</v>
      </c>
      <c r="D114" s="54"/>
      <c r="E114" s="54"/>
      <c r="F114" s="53">
        <f t="shared" si="38"/>
        <v>26315780</v>
      </c>
      <c r="G114" s="54">
        <v>2860000</v>
      </c>
      <c r="H114" s="54"/>
      <c r="I114" s="54"/>
      <c r="J114" s="54">
        <f t="shared" si="34"/>
        <v>2860000</v>
      </c>
      <c r="K114" s="54">
        <f t="shared" si="35"/>
        <v>29175780</v>
      </c>
      <c r="L114" s="54">
        <f aca="true" t="shared" si="39" ref="L114:L121">D114+H114</f>
        <v>0</v>
      </c>
      <c r="M114" s="54"/>
      <c r="N114" s="53">
        <f t="shared" si="36"/>
        <v>29175780</v>
      </c>
    </row>
    <row r="115" spans="1:14" ht="60">
      <c r="A115" s="35">
        <v>41052000</v>
      </c>
      <c r="B115" s="33" t="s">
        <v>98</v>
      </c>
      <c r="C115" s="62">
        <f>479350-2980</f>
        <v>476370</v>
      </c>
      <c r="D115" s="54"/>
      <c r="E115" s="54"/>
      <c r="F115" s="53">
        <f t="shared" si="38"/>
        <v>476370</v>
      </c>
      <c r="G115" s="58"/>
      <c r="H115" s="54"/>
      <c r="I115" s="54"/>
      <c r="J115" s="54">
        <f t="shared" si="34"/>
        <v>0</v>
      </c>
      <c r="K115" s="58">
        <f t="shared" si="35"/>
        <v>476370</v>
      </c>
      <c r="L115" s="54">
        <f t="shared" si="39"/>
        <v>0</v>
      </c>
      <c r="M115" s="54"/>
      <c r="N115" s="53">
        <f t="shared" si="36"/>
        <v>476370</v>
      </c>
    </row>
    <row r="116" spans="1:14" ht="109.5" customHeight="1">
      <c r="A116" s="35">
        <v>41052600</v>
      </c>
      <c r="B116" s="33" t="s">
        <v>112</v>
      </c>
      <c r="C116" s="62"/>
      <c r="D116" s="54">
        <v>13465900</v>
      </c>
      <c r="E116" s="54"/>
      <c r="F116" s="53">
        <f t="shared" si="38"/>
        <v>13465900</v>
      </c>
      <c r="G116" s="54"/>
      <c r="H116" s="54">
        <v>0</v>
      </c>
      <c r="I116" s="54"/>
      <c r="J116" s="54">
        <f t="shared" si="34"/>
        <v>0</v>
      </c>
      <c r="K116" s="58">
        <f t="shared" si="35"/>
        <v>0</v>
      </c>
      <c r="L116" s="54">
        <f t="shared" si="39"/>
        <v>13465900</v>
      </c>
      <c r="M116" s="66">
        <f aca="true" t="shared" si="40" ref="M116:M121">E116+I116</f>
        <v>0</v>
      </c>
      <c r="N116" s="53">
        <f t="shared" si="36"/>
        <v>13465900</v>
      </c>
    </row>
    <row r="117" spans="1:14" ht="31.5" customHeight="1">
      <c r="A117" s="50">
        <v>41053600</v>
      </c>
      <c r="B117" s="49" t="s">
        <v>121</v>
      </c>
      <c r="C117" s="67"/>
      <c r="D117" s="66">
        <v>720000</v>
      </c>
      <c r="E117" s="66">
        <v>720000</v>
      </c>
      <c r="F117" s="53">
        <f t="shared" si="38"/>
        <v>720000</v>
      </c>
      <c r="G117" s="66"/>
      <c r="H117" s="66">
        <v>0</v>
      </c>
      <c r="I117" s="66">
        <v>0</v>
      </c>
      <c r="J117" s="54">
        <f t="shared" si="34"/>
        <v>0</v>
      </c>
      <c r="K117" s="58">
        <f t="shared" si="35"/>
        <v>0</v>
      </c>
      <c r="L117" s="54">
        <f t="shared" si="39"/>
        <v>720000</v>
      </c>
      <c r="M117" s="66">
        <f t="shared" si="40"/>
        <v>720000</v>
      </c>
      <c r="N117" s="53">
        <f t="shared" si="36"/>
        <v>720000</v>
      </c>
    </row>
    <row r="118" spans="1:14" ht="21.75" customHeight="1">
      <c r="A118" s="40">
        <v>41053900</v>
      </c>
      <c r="B118" s="41" t="s">
        <v>99</v>
      </c>
      <c r="C118" s="68">
        <f>340507+138475.62+847410+168427.41+555531+1432981+54600+49790+130248+271090</f>
        <v>3989060.0300000003</v>
      </c>
      <c r="D118" s="66">
        <f>234100+152000+720000+35900-720000+13000</f>
        <v>435000</v>
      </c>
      <c r="E118" s="66">
        <f>234100+35900+720000+152000-720000+13000</f>
        <v>435000</v>
      </c>
      <c r="F118" s="69">
        <f t="shared" si="38"/>
        <v>4424060.03</v>
      </c>
      <c r="G118" s="70">
        <f>-63550+2000</f>
        <v>-61550</v>
      </c>
      <c r="H118" s="66"/>
      <c r="I118" s="66"/>
      <c r="J118" s="54">
        <f t="shared" si="34"/>
        <v>-61550</v>
      </c>
      <c r="K118" s="58">
        <f t="shared" si="35"/>
        <v>3927510.0300000003</v>
      </c>
      <c r="L118" s="54">
        <f t="shared" si="39"/>
        <v>435000</v>
      </c>
      <c r="M118" s="66">
        <f t="shared" si="40"/>
        <v>435000</v>
      </c>
      <c r="N118" s="69">
        <f>K118+L118</f>
        <v>4362510.03</v>
      </c>
    </row>
    <row r="119" spans="1:14" s="43" customFormat="1" ht="61.5" customHeight="1">
      <c r="A119" s="34">
        <v>41054300</v>
      </c>
      <c r="B119" s="33" t="s">
        <v>113</v>
      </c>
      <c r="C119" s="64">
        <v>143000</v>
      </c>
      <c r="D119" s="54"/>
      <c r="E119" s="54"/>
      <c r="F119" s="69">
        <f t="shared" si="38"/>
        <v>143000</v>
      </c>
      <c r="G119" s="58">
        <v>103000</v>
      </c>
      <c r="H119" s="54"/>
      <c r="I119" s="54"/>
      <c r="J119" s="54">
        <f t="shared" si="34"/>
        <v>103000</v>
      </c>
      <c r="K119" s="58">
        <f t="shared" si="35"/>
        <v>246000</v>
      </c>
      <c r="L119" s="54">
        <f t="shared" si="39"/>
        <v>0</v>
      </c>
      <c r="M119" s="66">
        <f t="shared" si="40"/>
        <v>0</v>
      </c>
      <c r="N119" s="69">
        <f>K119+L119</f>
        <v>246000</v>
      </c>
    </row>
    <row r="120" spans="1:14" s="52" customFormat="1" ht="69" customHeight="1">
      <c r="A120" s="34">
        <v>41054500</v>
      </c>
      <c r="B120" s="51" t="s">
        <v>122</v>
      </c>
      <c r="C120" s="71">
        <v>1499872</v>
      </c>
      <c r="D120" s="72"/>
      <c r="E120" s="72"/>
      <c r="F120" s="69">
        <f t="shared" si="38"/>
        <v>1499872</v>
      </c>
      <c r="G120" s="73"/>
      <c r="H120" s="72"/>
      <c r="I120" s="72"/>
      <c r="J120" s="54">
        <f t="shared" si="34"/>
        <v>0</v>
      </c>
      <c r="K120" s="58">
        <f t="shared" si="35"/>
        <v>1499872</v>
      </c>
      <c r="L120" s="54">
        <f t="shared" si="39"/>
        <v>0</v>
      </c>
      <c r="M120" s="66">
        <f t="shared" si="40"/>
        <v>0</v>
      </c>
      <c r="N120" s="69">
        <f>K120+L120</f>
        <v>1499872</v>
      </c>
    </row>
    <row r="121" spans="1:14" ht="21.75" customHeight="1">
      <c r="A121" s="89" t="s">
        <v>75</v>
      </c>
      <c r="B121" s="90"/>
      <c r="C121" s="42">
        <f>C96+C97</f>
        <v>456319296.88</v>
      </c>
      <c r="D121" s="42">
        <f>D96+D97</f>
        <v>28366542</v>
      </c>
      <c r="E121" s="42">
        <f>E96+E97</f>
        <v>1927800</v>
      </c>
      <c r="F121" s="36">
        <f>C121+D121</f>
        <v>484685838.88</v>
      </c>
      <c r="G121" s="42">
        <f>G97+G96</f>
        <v>3894950</v>
      </c>
      <c r="H121" s="42">
        <f>H97+H96</f>
        <v>0</v>
      </c>
      <c r="I121" s="42">
        <f>I97+I96</f>
        <v>0</v>
      </c>
      <c r="J121" s="36">
        <f>J97+J96</f>
        <v>3894950</v>
      </c>
      <c r="K121" s="36">
        <f>C121+G121</f>
        <v>460214246.88</v>
      </c>
      <c r="L121" s="36">
        <f t="shared" si="39"/>
        <v>28366542</v>
      </c>
      <c r="M121" s="16">
        <f t="shared" si="40"/>
        <v>1927800</v>
      </c>
      <c r="N121" s="36">
        <f>F121+J121</f>
        <v>488580788.88</v>
      </c>
    </row>
    <row r="122" spans="1:14" ht="15.75" customHeight="1">
      <c r="A122" s="13"/>
      <c r="B122" s="18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2:14" s="5" customFormat="1" ht="18.75">
      <c r="B123" s="6" t="s">
        <v>84</v>
      </c>
      <c r="C123" s="39"/>
      <c r="D123" s="11"/>
      <c r="E123" s="11"/>
      <c r="F123" s="11"/>
      <c r="G123" s="11"/>
      <c r="H123" s="11"/>
      <c r="I123" s="11"/>
      <c r="J123" s="11"/>
      <c r="K123" s="11"/>
      <c r="L123" s="74" t="s">
        <v>119</v>
      </c>
      <c r="M123" s="75"/>
      <c r="N123" s="44"/>
    </row>
  </sheetData>
  <sheetProtection/>
  <mergeCells count="27">
    <mergeCell ref="H7:I7"/>
    <mergeCell ref="A6:A9"/>
    <mergeCell ref="B6:B9"/>
    <mergeCell ref="C7:C9"/>
    <mergeCell ref="D7:E7"/>
    <mergeCell ref="D8:D9"/>
    <mergeCell ref="E8:E9"/>
    <mergeCell ref="A96:B96"/>
    <mergeCell ref="A121:B121"/>
    <mergeCell ref="L1:N1"/>
    <mergeCell ref="L2:N2"/>
    <mergeCell ref="L3:N3"/>
    <mergeCell ref="B5:N5"/>
    <mergeCell ref="L7:M7"/>
    <mergeCell ref="L8:L9"/>
    <mergeCell ref="M8:M9"/>
    <mergeCell ref="N7:N9"/>
    <mergeCell ref="L123:M123"/>
    <mergeCell ref="C6:F6"/>
    <mergeCell ref="G6:J6"/>
    <mergeCell ref="K7:K9"/>
    <mergeCell ref="K6:N6"/>
    <mergeCell ref="F7:F9"/>
    <mergeCell ref="G7:G9"/>
    <mergeCell ref="H8:H9"/>
    <mergeCell ref="J7:J9"/>
    <mergeCell ref="I8:I9"/>
  </mergeCells>
  <printOptions/>
  <pageMargins left="0.03937007874015748" right="0.15748031496062992" top="0.5118110236220472" bottom="0.2362204724409449" header="0" footer="0"/>
  <pageSetup fitToHeight="5" horizontalDpi="600" verticalDpi="600" orientation="landscape" paperSize="9" scale="55" r:id="rId1"/>
  <rowBreaks count="6" manualBreakCount="6">
    <brk id="31" max="13" man="1"/>
    <brk id="56" max="13" man="1"/>
    <brk id="77" max="13" man="1"/>
    <brk id="101" max="13" man="1"/>
    <brk id="109" max="13" man="1"/>
    <brk id="1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Альошина Світлана Євгенівна</cp:lastModifiedBy>
  <cp:lastPrinted>2019-12-17T12:13:55Z</cp:lastPrinted>
  <dcterms:created xsi:type="dcterms:W3CDTF">2015-01-12T09:04:59Z</dcterms:created>
  <dcterms:modified xsi:type="dcterms:W3CDTF">2019-12-21T09:38:09Z</dcterms:modified>
  <cp:category/>
  <cp:version/>
  <cp:contentType/>
  <cp:contentStatus/>
</cp:coreProperties>
</file>