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5" windowWidth="10920" windowHeight="9735"/>
  </bookViews>
  <sheets>
    <sheet name="Доходи" sheetId="8" r:id="rId1"/>
    <sheet name="Видатки" sheetId="6" r:id="rId2"/>
  </sheets>
  <definedNames>
    <definedName name="_xlnm.Print_Titles" localSheetId="0">Доходи!$A:$C,Доходи!$5:$6</definedName>
  </definedNames>
  <calcPr calcId="144525"/>
</workbook>
</file>

<file path=xl/calcChain.xml><?xml version="1.0" encoding="utf-8"?>
<calcChain xmlns="http://schemas.openxmlformats.org/spreadsheetml/2006/main">
  <c r="E185" i="6" l="1"/>
  <c r="F185" i="6"/>
  <c r="D185" i="6"/>
  <c r="D216" i="6"/>
  <c r="E216" i="6"/>
  <c r="F216" i="6"/>
  <c r="G215" i="6"/>
  <c r="H215" i="6"/>
  <c r="I215" i="6"/>
  <c r="E190" i="6"/>
  <c r="D190" i="6"/>
  <c r="F202" i="6"/>
  <c r="H197" i="6"/>
  <c r="I197" i="6"/>
  <c r="G197" i="6"/>
  <c r="E20" i="6" l="1"/>
  <c r="D20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E170" i="6"/>
  <c r="F170" i="6"/>
  <c r="D170" i="6"/>
  <c r="G166" i="6"/>
  <c r="H166" i="6"/>
  <c r="I166" i="6"/>
  <c r="I165" i="6"/>
  <c r="H165" i="6"/>
  <c r="G165" i="6"/>
  <c r="E164" i="6"/>
  <c r="F164" i="6"/>
  <c r="D164" i="6"/>
  <c r="G144" i="6"/>
  <c r="E144" i="6"/>
  <c r="F144" i="6"/>
  <c r="D144" i="6"/>
  <c r="G155" i="6"/>
  <c r="H155" i="6"/>
  <c r="I155" i="6"/>
  <c r="E98" i="6" l="1"/>
  <c r="F98" i="6"/>
  <c r="D98" i="6"/>
  <c r="E29" i="6" l="1"/>
  <c r="F29" i="6"/>
  <c r="D29" i="6"/>
  <c r="G31" i="6"/>
  <c r="H31" i="6"/>
  <c r="I31" i="6"/>
  <c r="G30" i="6"/>
  <c r="H30" i="6"/>
  <c r="I30" i="6"/>
  <c r="D186" i="6" l="1"/>
  <c r="E207" i="6"/>
  <c r="F207" i="6"/>
  <c r="D207" i="6"/>
  <c r="G212" i="6"/>
  <c r="H212" i="6"/>
  <c r="I212" i="6"/>
  <c r="E202" i="6"/>
  <c r="D202" i="6"/>
  <c r="G199" i="6" l="1"/>
  <c r="H199" i="6"/>
  <c r="I199" i="6"/>
  <c r="E186" i="6"/>
  <c r="F186" i="6"/>
  <c r="I188" i="6"/>
  <c r="H188" i="6"/>
  <c r="G188" i="6"/>
  <c r="G108" i="6" l="1"/>
  <c r="H108" i="6"/>
  <c r="I108" i="6"/>
  <c r="G107" i="6"/>
  <c r="H107" i="6"/>
  <c r="I107" i="6"/>
  <c r="G106" i="6"/>
  <c r="H106" i="6"/>
  <c r="I106" i="6"/>
  <c r="I105" i="6"/>
  <c r="H105" i="6"/>
  <c r="G105" i="6"/>
  <c r="E104" i="6"/>
  <c r="F104" i="6"/>
  <c r="D104" i="6"/>
  <c r="G103" i="6" l="1"/>
  <c r="H103" i="6"/>
  <c r="I103" i="6"/>
  <c r="G102" i="6"/>
  <c r="H102" i="6"/>
  <c r="I102" i="6"/>
  <c r="G101" i="6"/>
  <c r="H101" i="6"/>
  <c r="I101" i="6"/>
  <c r="G100" i="6"/>
  <c r="H100" i="6"/>
  <c r="I100" i="6"/>
  <c r="G99" i="6"/>
  <c r="H99" i="6"/>
  <c r="I99" i="6"/>
  <c r="G98" i="6"/>
  <c r="H98" i="6"/>
  <c r="I98" i="6"/>
  <c r="G39" i="6"/>
  <c r="H39" i="6"/>
  <c r="I39" i="6"/>
  <c r="I38" i="6"/>
  <c r="H38" i="6"/>
  <c r="G38" i="6"/>
  <c r="E9" i="6"/>
  <c r="E8" i="6" s="1"/>
  <c r="F85" i="8" l="1"/>
  <c r="F87" i="8" s="1"/>
  <c r="E85" i="8"/>
  <c r="E87" i="8" s="1"/>
  <c r="D85" i="8"/>
  <c r="D87" i="8" s="1"/>
  <c r="I27" i="8" l="1"/>
  <c r="H27" i="8"/>
  <c r="G27" i="8"/>
  <c r="I87" i="8" l="1"/>
  <c r="I86" i="8"/>
  <c r="H86" i="8"/>
  <c r="G86" i="8"/>
  <c r="I85" i="8"/>
  <c r="H85" i="8"/>
  <c r="G85" i="8"/>
  <c r="I84" i="8"/>
  <c r="H84" i="8"/>
  <c r="G84" i="8"/>
  <c r="I83" i="8"/>
  <c r="H83" i="8"/>
  <c r="G83" i="8"/>
  <c r="I82" i="8"/>
  <c r="H82" i="8"/>
  <c r="G82" i="8"/>
  <c r="I81" i="8"/>
  <c r="H81" i="8"/>
  <c r="G81" i="8"/>
  <c r="I80" i="8"/>
  <c r="H80" i="8"/>
  <c r="G80" i="8"/>
  <c r="I79" i="8"/>
  <c r="H79" i="8"/>
  <c r="G79" i="8"/>
  <c r="I78" i="8"/>
  <c r="H78" i="8"/>
  <c r="G78" i="8"/>
  <c r="I77" i="8"/>
  <c r="H77" i="8"/>
  <c r="G77" i="8"/>
  <c r="I76" i="8"/>
  <c r="H76" i="8"/>
  <c r="G76" i="8"/>
  <c r="I75" i="8"/>
  <c r="H75" i="8"/>
  <c r="G75" i="8"/>
  <c r="I74" i="8"/>
  <c r="H74" i="8"/>
  <c r="G74" i="8"/>
  <c r="I73" i="8"/>
  <c r="H73" i="8"/>
  <c r="G73" i="8"/>
  <c r="I72" i="8"/>
  <c r="H72" i="8"/>
  <c r="G72" i="8"/>
  <c r="I71" i="8"/>
  <c r="H71" i="8"/>
  <c r="G71" i="8"/>
  <c r="I70" i="8"/>
  <c r="H70" i="8"/>
  <c r="G70" i="8"/>
  <c r="I69" i="8"/>
  <c r="H69" i="8"/>
  <c r="G69" i="8"/>
  <c r="I66" i="8"/>
  <c r="H66" i="8"/>
  <c r="G66" i="8"/>
  <c r="H65" i="8"/>
  <c r="G65" i="8"/>
  <c r="I62" i="8"/>
  <c r="H62" i="8"/>
  <c r="G62" i="8"/>
  <c r="F61" i="8"/>
  <c r="F63" i="8" s="1"/>
  <c r="E61" i="8"/>
  <c r="E63" i="8" s="1"/>
  <c r="D61" i="8"/>
  <c r="D63" i="8" s="1"/>
  <c r="I63" i="8" s="1"/>
  <c r="I59" i="8"/>
  <c r="H59" i="8"/>
  <c r="G59" i="8"/>
  <c r="I58" i="8"/>
  <c r="H58" i="8"/>
  <c r="G58" i="8"/>
  <c r="I57" i="8"/>
  <c r="H57" i="8"/>
  <c r="G57" i="8"/>
  <c r="I56" i="8"/>
  <c r="H56" i="8"/>
  <c r="G56" i="8"/>
  <c r="I55" i="8"/>
  <c r="H55" i="8"/>
  <c r="G55" i="8"/>
  <c r="I54" i="8"/>
  <c r="H54" i="8"/>
  <c r="G54" i="8"/>
  <c r="I53" i="8"/>
  <c r="H53" i="8"/>
  <c r="G53" i="8"/>
  <c r="I52" i="8"/>
  <c r="H52" i="8"/>
  <c r="G52" i="8"/>
  <c r="I51" i="8"/>
  <c r="H51" i="8"/>
  <c r="G51" i="8"/>
  <c r="I50" i="8"/>
  <c r="H50" i="8"/>
  <c r="G50" i="8"/>
  <c r="I49" i="8"/>
  <c r="H49" i="8"/>
  <c r="G49" i="8"/>
  <c r="I48" i="8"/>
  <c r="H48" i="8"/>
  <c r="G48" i="8"/>
  <c r="G47" i="8"/>
  <c r="I46" i="8"/>
  <c r="H46" i="8"/>
  <c r="G46" i="8"/>
  <c r="I45" i="8"/>
  <c r="H45" i="8"/>
  <c r="G45" i="8"/>
  <c r="I44" i="8"/>
  <c r="H44" i="8"/>
  <c r="G44" i="8"/>
  <c r="I43" i="8"/>
  <c r="H43" i="8"/>
  <c r="G43" i="8"/>
  <c r="I42" i="8"/>
  <c r="H42" i="8"/>
  <c r="G42" i="8"/>
  <c r="I41" i="8"/>
  <c r="H41" i="8"/>
  <c r="G41" i="8"/>
  <c r="I40" i="8"/>
  <c r="H40" i="8"/>
  <c r="G40" i="8"/>
  <c r="I39" i="8"/>
  <c r="H39" i="8"/>
  <c r="G39" i="8"/>
  <c r="I38" i="8"/>
  <c r="H38" i="8"/>
  <c r="G38" i="8"/>
  <c r="I37" i="8"/>
  <c r="H37" i="8"/>
  <c r="G37" i="8"/>
  <c r="I36" i="8"/>
  <c r="H36" i="8"/>
  <c r="G36" i="8"/>
  <c r="I35" i="8"/>
  <c r="H35" i="8"/>
  <c r="G35" i="8"/>
  <c r="I34" i="8"/>
  <c r="H34" i="8"/>
  <c r="G34" i="8"/>
  <c r="I33" i="8"/>
  <c r="H33" i="8"/>
  <c r="G33" i="8"/>
  <c r="I32" i="8"/>
  <c r="H32" i="8"/>
  <c r="G32" i="8"/>
  <c r="I31" i="8"/>
  <c r="H31" i="8"/>
  <c r="G31" i="8"/>
  <c r="I30" i="8"/>
  <c r="H30" i="8"/>
  <c r="G30" i="8"/>
  <c r="I29" i="8"/>
  <c r="H29" i="8"/>
  <c r="G29" i="8"/>
  <c r="I28" i="8"/>
  <c r="H28" i="8"/>
  <c r="G28" i="8"/>
  <c r="I26" i="8"/>
  <c r="H26" i="8"/>
  <c r="G26" i="8"/>
  <c r="I25" i="8"/>
  <c r="H25" i="8"/>
  <c r="G25" i="8"/>
  <c r="I24" i="8"/>
  <c r="H24" i="8"/>
  <c r="G24" i="8"/>
  <c r="I23" i="8"/>
  <c r="H23" i="8"/>
  <c r="G23" i="8"/>
  <c r="I22" i="8"/>
  <c r="H22" i="8"/>
  <c r="G22" i="8"/>
  <c r="I21" i="8"/>
  <c r="H21" i="8"/>
  <c r="G21" i="8"/>
  <c r="I20" i="8"/>
  <c r="H20" i="8"/>
  <c r="G20" i="8"/>
  <c r="I19" i="8"/>
  <c r="H19" i="8"/>
  <c r="I18" i="8"/>
  <c r="H18" i="8"/>
  <c r="G18" i="8"/>
  <c r="I17" i="8"/>
  <c r="H17" i="8"/>
  <c r="G17" i="8"/>
  <c r="I16" i="8"/>
  <c r="H16" i="8"/>
  <c r="G16" i="8"/>
  <c r="I15" i="8"/>
  <c r="H15" i="8"/>
  <c r="G15" i="8"/>
  <c r="I14" i="8"/>
  <c r="H14" i="8"/>
  <c r="G14" i="8"/>
  <c r="I13" i="8"/>
  <c r="H13" i="8"/>
  <c r="G13" i="8"/>
  <c r="I12" i="8"/>
  <c r="H12" i="8"/>
  <c r="G12" i="8"/>
  <c r="I11" i="8"/>
  <c r="H11" i="8"/>
  <c r="G11" i="8"/>
  <c r="I10" i="8"/>
  <c r="H10" i="8"/>
  <c r="G10" i="8"/>
  <c r="I9" i="8"/>
  <c r="H9" i="8"/>
  <c r="G9" i="8"/>
  <c r="I8" i="8"/>
  <c r="H8" i="8"/>
  <c r="G8" i="8"/>
  <c r="I7" i="8"/>
  <c r="H7" i="8"/>
  <c r="G7" i="8"/>
  <c r="E60" i="8" l="1"/>
  <c r="D60" i="8"/>
  <c r="F60" i="8"/>
  <c r="G60" i="8" s="1"/>
  <c r="H63" i="8"/>
  <c r="G87" i="8"/>
  <c r="G63" i="8"/>
  <c r="E88" i="8"/>
  <c r="H61" i="8"/>
  <c r="H87" i="8"/>
  <c r="D88" i="8"/>
  <c r="F88" i="8"/>
  <c r="G88" i="8" s="1"/>
  <c r="G61" i="8"/>
  <c r="I61" i="8"/>
  <c r="I88" i="8" l="1"/>
  <c r="I60" i="8"/>
  <c r="H60" i="8"/>
  <c r="H88" i="8"/>
  <c r="I208" i="6" l="1"/>
  <c r="I209" i="6"/>
  <c r="I210" i="6"/>
  <c r="I211" i="6"/>
  <c r="I213" i="6"/>
  <c r="I214" i="6"/>
  <c r="H208" i="6"/>
  <c r="H209" i="6"/>
  <c r="H210" i="6"/>
  <c r="H211" i="6"/>
  <c r="H213" i="6"/>
  <c r="H214" i="6"/>
  <c r="G208" i="6"/>
  <c r="G209" i="6"/>
  <c r="G210" i="6"/>
  <c r="G211" i="6"/>
  <c r="G213" i="6"/>
  <c r="G214" i="6"/>
  <c r="I170" i="6" l="1"/>
  <c r="I171" i="6"/>
  <c r="I172" i="6"/>
  <c r="I173" i="6"/>
  <c r="I174" i="6"/>
  <c r="I175" i="6"/>
  <c r="I176" i="6"/>
  <c r="I177" i="6"/>
  <c r="I178" i="6"/>
  <c r="H171" i="6"/>
  <c r="H172" i="6"/>
  <c r="H173" i="6"/>
  <c r="H174" i="6"/>
  <c r="H175" i="6"/>
  <c r="H176" i="6"/>
  <c r="H177" i="6"/>
  <c r="H178" i="6"/>
  <c r="G171" i="6"/>
  <c r="G172" i="6"/>
  <c r="G173" i="6"/>
  <c r="G174" i="6"/>
  <c r="G175" i="6"/>
  <c r="G176" i="6"/>
  <c r="G177" i="6"/>
  <c r="G178" i="6"/>
  <c r="H170" i="6"/>
  <c r="G170" i="6"/>
  <c r="G179" i="6"/>
  <c r="H179" i="6"/>
  <c r="I157" i="6"/>
  <c r="I158" i="6"/>
  <c r="I159" i="6"/>
  <c r="I160" i="6"/>
  <c r="I161" i="6"/>
  <c r="I162" i="6"/>
  <c r="I163" i="6"/>
  <c r="H157" i="6"/>
  <c r="H158" i="6"/>
  <c r="H159" i="6"/>
  <c r="H160" i="6"/>
  <c r="H161" i="6"/>
  <c r="H162" i="6"/>
  <c r="H163" i="6"/>
  <c r="G157" i="6"/>
  <c r="G158" i="6"/>
  <c r="G159" i="6"/>
  <c r="G160" i="6"/>
  <c r="G161" i="6"/>
  <c r="G162" i="6"/>
  <c r="G163" i="6"/>
  <c r="E156" i="6"/>
  <c r="F156" i="6"/>
  <c r="D156" i="6"/>
  <c r="I145" i="6"/>
  <c r="I146" i="6"/>
  <c r="I147" i="6"/>
  <c r="I148" i="6"/>
  <c r="I149" i="6"/>
  <c r="I150" i="6"/>
  <c r="I151" i="6"/>
  <c r="I152" i="6"/>
  <c r="I153" i="6"/>
  <c r="I154" i="6"/>
  <c r="H145" i="6"/>
  <c r="H146" i="6"/>
  <c r="H147" i="6"/>
  <c r="H148" i="6"/>
  <c r="H149" i="6"/>
  <c r="H150" i="6"/>
  <c r="H151" i="6"/>
  <c r="H152" i="6"/>
  <c r="H153" i="6"/>
  <c r="H154" i="6"/>
  <c r="G145" i="6"/>
  <c r="G146" i="6"/>
  <c r="G147" i="6"/>
  <c r="G148" i="6"/>
  <c r="G149" i="6"/>
  <c r="G150" i="6"/>
  <c r="G151" i="6"/>
  <c r="G152" i="6"/>
  <c r="G153" i="6"/>
  <c r="G154" i="6"/>
  <c r="I135" i="6"/>
  <c r="I136" i="6"/>
  <c r="I137" i="6"/>
  <c r="I138" i="6"/>
  <c r="I139" i="6"/>
  <c r="I140" i="6"/>
  <c r="I141" i="6"/>
  <c r="I142" i="6"/>
  <c r="I143" i="6"/>
  <c r="H135" i="6"/>
  <c r="H136" i="6"/>
  <c r="H137" i="6"/>
  <c r="H138" i="6"/>
  <c r="H139" i="6"/>
  <c r="H140" i="6"/>
  <c r="H141" i="6"/>
  <c r="H142" i="6"/>
  <c r="H143" i="6"/>
  <c r="G135" i="6"/>
  <c r="G136" i="6"/>
  <c r="G137" i="6"/>
  <c r="G138" i="6"/>
  <c r="G139" i="6"/>
  <c r="G140" i="6"/>
  <c r="G141" i="6"/>
  <c r="G142" i="6"/>
  <c r="G143" i="6"/>
  <c r="E134" i="6"/>
  <c r="F134" i="6"/>
  <c r="D134" i="6"/>
  <c r="I124" i="6"/>
  <c r="I125" i="6"/>
  <c r="I126" i="6"/>
  <c r="I127" i="6"/>
  <c r="I128" i="6"/>
  <c r="I129" i="6"/>
  <c r="I130" i="6"/>
  <c r="I131" i="6"/>
  <c r="I132" i="6"/>
  <c r="I133" i="6"/>
  <c r="H124" i="6"/>
  <c r="H125" i="6"/>
  <c r="H126" i="6"/>
  <c r="H127" i="6"/>
  <c r="H128" i="6"/>
  <c r="H129" i="6"/>
  <c r="H130" i="6"/>
  <c r="H131" i="6"/>
  <c r="H132" i="6"/>
  <c r="H133" i="6"/>
  <c r="G124" i="6"/>
  <c r="G125" i="6"/>
  <c r="G126" i="6"/>
  <c r="G127" i="6"/>
  <c r="G128" i="6"/>
  <c r="G129" i="6"/>
  <c r="G130" i="6"/>
  <c r="G131" i="6"/>
  <c r="G132" i="6"/>
  <c r="G133" i="6"/>
  <c r="E123" i="6"/>
  <c r="F123" i="6"/>
  <c r="D123" i="6"/>
  <c r="I111" i="6"/>
  <c r="I112" i="6"/>
  <c r="I113" i="6"/>
  <c r="I114" i="6"/>
  <c r="I115" i="6"/>
  <c r="I116" i="6"/>
  <c r="I117" i="6"/>
  <c r="I118" i="6"/>
  <c r="I119" i="6"/>
  <c r="I120" i="6"/>
  <c r="I121" i="6"/>
  <c r="H111" i="6"/>
  <c r="H112" i="6"/>
  <c r="H113" i="6"/>
  <c r="H114" i="6"/>
  <c r="H115" i="6"/>
  <c r="H116" i="6"/>
  <c r="H117" i="6"/>
  <c r="H118" i="6"/>
  <c r="H119" i="6"/>
  <c r="H120" i="6"/>
  <c r="H121" i="6"/>
  <c r="G111" i="6"/>
  <c r="G112" i="6"/>
  <c r="G113" i="6"/>
  <c r="G114" i="6"/>
  <c r="G115" i="6"/>
  <c r="G116" i="6"/>
  <c r="G117" i="6"/>
  <c r="G118" i="6"/>
  <c r="G119" i="6"/>
  <c r="G120" i="6"/>
  <c r="G121" i="6"/>
  <c r="E110" i="6"/>
  <c r="F110" i="6"/>
  <c r="D110" i="6"/>
  <c r="E90" i="6"/>
  <c r="F90" i="6"/>
  <c r="I91" i="6"/>
  <c r="I92" i="6"/>
  <c r="I93" i="6"/>
  <c r="I94" i="6"/>
  <c r="I95" i="6"/>
  <c r="I96" i="6"/>
  <c r="H91" i="6"/>
  <c r="H92" i="6"/>
  <c r="H93" i="6"/>
  <c r="H94" i="6"/>
  <c r="H95" i="6"/>
  <c r="H96" i="6"/>
  <c r="G91" i="6"/>
  <c r="G92" i="6"/>
  <c r="G93" i="6"/>
  <c r="G94" i="6"/>
  <c r="G95" i="6"/>
  <c r="G96" i="6"/>
  <c r="D90" i="6"/>
  <c r="E83" i="6"/>
  <c r="F83" i="6"/>
  <c r="D83" i="6"/>
  <c r="I84" i="6"/>
  <c r="I85" i="6"/>
  <c r="I86" i="6"/>
  <c r="I87" i="6"/>
  <c r="I88" i="6"/>
  <c r="I89" i="6"/>
  <c r="H84" i="6"/>
  <c r="H85" i="6"/>
  <c r="H86" i="6"/>
  <c r="H87" i="6"/>
  <c r="H88" i="6"/>
  <c r="H89" i="6"/>
  <c r="G84" i="6"/>
  <c r="G85" i="6"/>
  <c r="G86" i="6"/>
  <c r="G87" i="6"/>
  <c r="G88" i="6"/>
  <c r="G89" i="6"/>
  <c r="I74" i="6"/>
  <c r="I75" i="6"/>
  <c r="I76" i="6"/>
  <c r="I77" i="6"/>
  <c r="I78" i="6"/>
  <c r="I79" i="6"/>
  <c r="I80" i="6"/>
  <c r="I81" i="6"/>
  <c r="I82" i="6"/>
  <c r="H74" i="6"/>
  <c r="H75" i="6"/>
  <c r="H76" i="6"/>
  <c r="H77" i="6"/>
  <c r="H78" i="6"/>
  <c r="H79" i="6"/>
  <c r="H80" i="6"/>
  <c r="H81" i="6"/>
  <c r="H82" i="6"/>
  <c r="G74" i="6"/>
  <c r="G75" i="6"/>
  <c r="G76" i="6"/>
  <c r="G77" i="6"/>
  <c r="G78" i="6"/>
  <c r="G79" i="6"/>
  <c r="G80" i="6"/>
  <c r="G81" i="6"/>
  <c r="G82" i="6"/>
  <c r="E73" i="6"/>
  <c r="F73" i="6"/>
  <c r="D73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E58" i="6"/>
  <c r="F58" i="6"/>
  <c r="D58" i="6"/>
  <c r="E44" i="6"/>
  <c r="F44" i="6"/>
  <c r="D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D9" i="6"/>
  <c r="D8" i="6" s="1"/>
  <c r="I25" i="6"/>
  <c r="H25" i="6"/>
  <c r="G25" i="6"/>
  <c r="G22" i="6"/>
  <c r="H22" i="6"/>
  <c r="I22" i="6"/>
  <c r="F9" i="6"/>
  <c r="F8" i="6" s="1"/>
  <c r="I15" i="6"/>
  <c r="I16" i="6"/>
  <c r="I17" i="6"/>
  <c r="I18" i="6"/>
  <c r="I19" i="6"/>
  <c r="H15" i="6"/>
  <c r="H16" i="6"/>
  <c r="H17" i="6"/>
  <c r="H18" i="6"/>
  <c r="H19" i="6"/>
  <c r="G15" i="6"/>
  <c r="G16" i="6"/>
  <c r="G17" i="6"/>
  <c r="G18" i="6"/>
  <c r="G19" i="6"/>
  <c r="G12" i="6"/>
  <c r="G13" i="6"/>
  <c r="G14" i="6"/>
  <c r="I21" i="6"/>
  <c r="H12" i="6"/>
  <c r="H13" i="6"/>
  <c r="H14" i="6"/>
  <c r="H20" i="6"/>
  <c r="H21" i="6"/>
  <c r="G20" i="6"/>
  <c r="G21" i="6"/>
  <c r="F43" i="6" l="1"/>
  <c r="D43" i="6"/>
  <c r="E43" i="6"/>
  <c r="I9" i="6"/>
  <c r="D109" i="6"/>
  <c r="E109" i="6"/>
  <c r="F109" i="6"/>
  <c r="G44" i="6"/>
  <c r="H9" i="6"/>
  <c r="G9" i="6"/>
  <c r="G8" i="6"/>
  <c r="I207" i="6"/>
  <c r="H207" i="6"/>
  <c r="G207" i="6"/>
  <c r="I206" i="6"/>
  <c r="H206" i="6"/>
  <c r="G206" i="6"/>
  <c r="I205" i="6"/>
  <c r="H205" i="6"/>
  <c r="G205" i="6"/>
  <c r="I204" i="6"/>
  <c r="H204" i="6"/>
  <c r="G204" i="6"/>
  <c r="I203" i="6"/>
  <c r="H203" i="6"/>
  <c r="G203" i="6"/>
  <c r="I202" i="6"/>
  <c r="H202" i="6"/>
  <c r="G202" i="6"/>
  <c r="H201" i="6"/>
  <c r="G201" i="6"/>
  <c r="I201" i="6"/>
  <c r="I200" i="6"/>
  <c r="H200" i="6"/>
  <c r="G200" i="6"/>
  <c r="H198" i="6"/>
  <c r="G198" i="6"/>
  <c r="I198" i="6"/>
  <c r="I196" i="6"/>
  <c r="H196" i="6"/>
  <c r="G196" i="6"/>
  <c r="I195" i="6"/>
  <c r="H195" i="6"/>
  <c r="G195" i="6"/>
  <c r="I194" i="6"/>
  <c r="H194" i="6"/>
  <c r="G194" i="6"/>
  <c r="I193" i="6"/>
  <c r="H193" i="6"/>
  <c r="G193" i="6"/>
  <c r="I192" i="6"/>
  <c r="I191" i="6"/>
  <c r="H191" i="6"/>
  <c r="G191" i="6"/>
  <c r="H190" i="6"/>
  <c r="G190" i="6"/>
  <c r="I190" i="6"/>
  <c r="I189" i="6"/>
  <c r="H189" i="6"/>
  <c r="G189" i="6"/>
  <c r="I187" i="6"/>
  <c r="H187" i="6"/>
  <c r="G187" i="6"/>
  <c r="I186" i="6"/>
  <c r="H186" i="6"/>
  <c r="G186" i="6"/>
  <c r="I182" i="6"/>
  <c r="H182" i="6"/>
  <c r="G182" i="6"/>
  <c r="I181" i="6"/>
  <c r="H181" i="6"/>
  <c r="G181" i="6"/>
  <c r="I180" i="6"/>
  <c r="H180" i="6"/>
  <c r="G180" i="6"/>
  <c r="I179" i="6"/>
  <c r="I169" i="6"/>
  <c r="H169" i="6"/>
  <c r="G169" i="6"/>
  <c r="I168" i="6"/>
  <c r="H168" i="6"/>
  <c r="G168" i="6"/>
  <c r="I167" i="6"/>
  <c r="H167" i="6"/>
  <c r="G167" i="6"/>
  <c r="I164" i="6"/>
  <c r="H164" i="6"/>
  <c r="G164" i="6"/>
  <c r="I156" i="6"/>
  <c r="H156" i="6"/>
  <c r="G156" i="6"/>
  <c r="I144" i="6"/>
  <c r="H144" i="6"/>
  <c r="I134" i="6"/>
  <c r="H134" i="6"/>
  <c r="G134" i="6"/>
  <c r="I123" i="6"/>
  <c r="H123" i="6"/>
  <c r="G123" i="6"/>
  <c r="I122" i="6"/>
  <c r="H122" i="6"/>
  <c r="G122" i="6"/>
  <c r="I110" i="6"/>
  <c r="H110" i="6"/>
  <c r="G110" i="6"/>
  <c r="I104" i="6"/>
  <c r="H104" i="6"/>
  <c r="G104" i="6"/>
  <c r="I97" i="6"/>
  <c r="H97" i="6"/>
  <c r="G97" i="6"/>
  <c r="I90" i="6"/>
  <c r="H90" i="6"/>
  <c r="G90" i="6"/>
  <c r="I83" i="6"/>
  <c r="H83" i="6"/>
  <c r="G83" i="6"/>
  <c r="I73" i="6"/>
  <c r="H73" i="6"/>
  <c r="G73" i="6"/>
  <c r="I58" i="6"/>
  <c r="H58" i="6"/>
  <c r="G58" i="6"/>
  <c r="I44" i="6"/>
  <c r="H44" i="6"/>
  <c r="I42" i="6"/>
  <c r="H42" i="6"/>
  <c r="G42" i="6"/>
  <c r="I41" i="6"/>
  <c r="H41" i="6"/>
  <c r="G41" i="6"/>
  <c r="I40" i="6"/>
  <c r="H40" i="6"/>
  <c r="G40" i="6"/>
  <c r="I37" i="6"/>
  <c r="H37" i="6"/>
  <c r="G37" i="6"/>
  <c r="I36" i="6"/>
  <c r="H36" i="6"/>
  <c r="G36" i="6"/>
  <c r="I35" i="6"/>
  <c r="H35" i="6"/>
  <c r="G35" i="6"/>
  <c r="I34" i="6"/>
  <c r="H34" i="6"/>
  <c r="G34" i="6"/>
  <c r="I33" i="6"/>
  <c r="H33" i="6"/>
  <c r="G33" i="6"/>
  <c r="I32" i="6"/>
  <c r="H32" i="6"/>
  <c r="G32" i="6"/>
  <c r="I29" i="6"/>
  <c r="H29" i="6"/>
  <c r="G29" i="6"/>
  <c r="I28" i="6"/>
  <c r="H28" i="6"/>
  <c r="G28" i="6"/>
  <c r="I27" i="6"/>
  <c r="H27" i="6"/>
  <c r="G27" i="6"/>
  <c r="I26" i="6"/>
  <c r="H26" i="6"/>
  <c r="G26" i="6"/>
  <c r="I24" i="6"/>
  <c r="H24" i="6"/>
  <c r="G24" i="6"/>
  <c r="I23" i="6"/>
  <c r="H23" i="6"/>
  <c r="G23" i="6"/>
  <c r="I20" i="6"/>
  <c r="I14" i="6"/>
  <c r="I13" i="6"/>
  <c r="I12" i="6"/>
  <c r="I11" i="6"/>
  <c r="H11" i="6"/>
  <c r="G11" i="6"/>
  <c r="I10" i="6"/>
  <c r="H10" i="6"/>
  <c r="G10" i="6"/>
  <c r="I43" i="6" l="1"/>
  <c r="E183" i="6"/>
  <c r="E217" i="6" s="1"/>
  <c r="F183" i="6"/>
  <c r="F217" i="6" s="1"/>
  <c r="D183" i="6"/>
  <c r="I109" i="6"/>
  <c r="G109" i="6"/>
  <c r="G216" i="6"/>
  <c r="H109" i="6"/>
  <c r="H43" i="6"/>
  <c r="G43" i="6"/>
  <c r="I8" i="6"/>
  <c r="H8" i="6"/>
  <c r="G192" i="6"/>
  <c r="H185" i="6"/>
  <c r="H192" i="6"/>
  <c r="G185" i="6"/>
  <c r="G183" i="6" l="1"/>
  <c r="I183" i="6"/>
  <c r="H183" i="6"/>
  <c r="D217" i="6"/>
  <c r="H216" i="6"/>
  <c r="H217" i="6"/>
  <c r="I185" i="6"/>
  <c r="G217" i="6" l="1"/>
  <c r="I216" i="6"/>
  <c r="I217" i="6"/>
</calcChain>
</file>

<file path=xl/sharedStrings.xml><?xml version="1.0" encoding="utf-8"?>
<sst xmlns="http://schemas.openxmlformats.org/spreadsheetml/2006/main" count="356" uniqueCount="194">
  <si>
    <t>грн.</t>
  </si>
  <si>
    <t>+/-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</si>
  <si>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</si>
  <si>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</si>
  <si>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</si>
  <si>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</si>
  <si>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</si>
  <si>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</si>
  <si>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</si>
  <si>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</si>
  <si>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</si>
  <si>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</si>
  <si>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</si>
  <si>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</si>
  <si>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</si>
  <si>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</si>
  <si>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</si>
  <si>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</si>
  <si>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</si>
  <si>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</si>
  <si>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</si>
  <si>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</si>
  <si>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</si>
  <si>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</si>
  <si>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фізичними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</si>
  <si>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 року</t>
  </si>
  <si>
    <t>Збір за здійснення діяльності у сфері розваг, сплачений фізичними особами, що справлявся до 1 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</si>
  <si>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</si>
  <si>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</si>
  <si>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</si>
  <si>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</si>
  <si>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</si>
  <si>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</si>
  <si>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</si>
  <si>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</si>
  <si>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</si>
  <si>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</si>
  <si>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</si>
  <si>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</si>
  <si>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</si>
  <si>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</si>
  <si>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</si>
  <si>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</si>
  <si>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</si>
  <si>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</si>
  <si>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</si>
  <si>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</si>
  <si>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</si>
  <si>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</si>
  <si>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Всього без урахування трансферт</t>
  </si>
  <si>
    <t>Виконання</t>
  </si>
  <si>
    <t>СПЕЦІАЛЬНИЙ ФОНД МІСЬКОГО БЮДЖЕТУ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</si>
  <si>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</si>
  <si>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</si>
  <si>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</si>
  <si>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</si>
  <si>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</si>
  <si>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</si>
  <si>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</si>
  <si>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</si>
  <si>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</si>
  <si>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Всього доходи спеціального  фонду</t>
  </si>
  <si>
    <t xml:space="preserve"> </t>
  </si>
  <si>
    <t>ЗАГАЛЬНИЙ ФОНД МІСЬКОГО БЮДЖЕТУ</t>
  </si>
  <si>
    <t>Додаток 1</t>
  </si>
  <si>
    <t>Екологічний податок</t>
  </si>
  <si>
    <t>Надходження коштів пайової участі у розвитку інфраструктури населеного пункту</t>
  </si>
  <si>
    <t>Додаток 2</t>
  </si>
  <si>
    <t>Виконання видаткової частини міського бюджету м.Тетієва за 9 місяців 2016 року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</si>
  <si>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</si>
  <si>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Транспортний податок з юридичних осіб</t>
  </si>
  <si>
    <t>Офіційн трансферти</t>
  </si>
  <si>
    <t>5041</t>
  </si>
  <si>
    <t xml:space="preserve">Секретар ради </t>
  </si>
  <si>
    <t>С.М. Денисюк</t>
  </si>
  <si>
    <t xml:space="preserve">Виконання видаткової частини міського Тетіївської ОТГ бюджету  за </t>
  </si>
  <si>
    <t>0150</t>
  </si>
  <si>
    <t>0180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</si>
  <si>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</si>
  <si>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</si>
  <si>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</si>
  <si>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</si>
  <si>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</si>
  <si>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</si>
  <si>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</si>
  <si>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</si>
  <si>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1162</t>
  </si>
  <si>
    <t>Інші програми та заходи у сфері освіти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</si>
  <si>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</si>
  <si>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</si>
  <si>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</si>
  <si>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</si>
  <si>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</si>
  <si>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</si>
  <si>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</si>
  <si>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</si>
  <si>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</si>
  <si>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</si>
  <si>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Утримання та навчально-тренувальна робота комунальних дитячо-юнацьких спортивних шкіл</t>
  </si>
  <si>
    <t>Код КПКВ</t>
  </si>
  <si>
    <t>Фінансова підтримка дитячо-юнацьких спортивних шкіл фізкультурно-спортивних товариств</t>
  </si>
  <si>
    <t>Утримання та фінансова підтримка спортивних споруд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</si>
  <si>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</si>
  <si>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</si>
  <si>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Забезпечення діяльності водопровідно-каналізаційного господарства</t>
  </si>
  <si>
    <t>Впровадження засобів обліку витрат та регулювання споживання води та теплової енергії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</si>
  <si>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</si>
  <si>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</si>
  <si>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Утримання та розвиток інших об`єктів транспортної інфраструктури</t>
  </si>
  <si>
    <t>Членські внески до асоціацій органів місцевого самоврядування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</si>
  <si>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</si>
  <si>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</si>
  <si>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 xml:space="preserve"> Доходи загального фонду без трансферт</t>
  </si>
  <si>
    <t>Офіційні трансферти  </t>
  </si>
  <si>
    <t xml:space="preserve">Всього  доходи загального фонду </t>
  </si>
  <si>
    <t>Всього доходи спеціального  фонду без трансферт</t>
  </si>
  <si>
    <t>Разом доходи загального та спеціального фонду</t>
  </si>
  <si>
    <t>01</t>
  </si>
  <si>
    <t>Виконавчий комітет Тетіївської міської ради</t>
  </si>
  <si>
    <t>Відшкодування вартості лікарських засобів для лікування окремих захворювань</t>
  </si>
  <si>
    <t>Пільгове медичне обслуговування осіб, які постраждали внаслідок Чорнобильської катастрофи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</si>
  <si>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</si>
  <si>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Здійснення заходів із землеустрою</t>
  </si>
  <si>
    <t>06</t>
  </si>
  <si>
    <t>Управління освіти виконавчого комітету Тетіївської міської ради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</si>
  <si>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</si>
  <si>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</si>
  <si>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</si>
  <si>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</si>
  <si>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10</t>
  </si>
  <si>
    <t>Відділ культури, релігії, молоді та спорту виконавчого комітету Тетіївської міської ради</t>
  </si>
  <si>
    <t>Інші заходи та заклади молодіжної політики</t>
  </si>
  <si>
    <t>4081</t>
  </si>
  <si>
    <t>Забезпечення діяльності інших закладів в галузі культури і мистецтва</t>
  </si>
  <si>
    <t>2210</t>
  </si>
  <si>
    <t>Предмети, матеріали, обладнання та інвентар</t>
  </si>
  <si>
    <t>Придбання обладнання і предметів довгострокового користування</t>
  </si>
  <si>
    <t>Окремі заходи по реалізації державних (регіональних) програм, не віднесені до заходів розвитку</t>
  </si>
  <si>
    <t>Розроблення схем планування та забудови територій (містобудівної документації)</t>
  </si>
  <si>
    <t>Капітальний ремонт інших об`єктів</t>
  </si>
  <si>
    <t>Продукти харчування</t>
  </si>
  <si>
    <t>Оплата послуг (крім комунальних)</t>
  </si>
  <si>
    <t>Усього видатки загального фонду</t>
  </si>
  <si>
    <t>Усього видатки спеціального фонду</t>
  </si>
  <si>
    <t>Усього видатки загального та спеціального фонду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</si>
  <si>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</si>
  <si>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План на рік з урахуванням змін</t>
  </si>
  <si>
    <t>у % до уточнених планових показників</t>
  </si>
  <si>
    <t>у % до планових показників 2019 року</t>
  </si>
  <si>
    <t xml:space="preserve">Затверджено на  2019 рік з урахуванням внесених змін </t>
  </si>
  <si>
    <t>План на вказаний період з урахуванням змін</t>
  </si>
  <si>
    <t>Заробітна плата</t>
  </si>
  <si>
    <t>Нарахування на оплату праці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</si>
  <si>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</si>
  <si>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</si>
  <si>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</si>
  <si>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</si>
  <si>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</si>
  <si>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</si>
  <si>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</si>
  <si>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Інші програми та заходи у сфері охорони здоров`я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</si>
  <si>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</si>
  <si>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заходи, пов`язані з економічною діяльністю</t>
  </si>
  <si>
    <t>Муніципальні формування з охорони громадського порядку</t>
  </si>
  <si>
    <t>Медикаменти та перев`язувальні матеріали</t>
  </si>
  <si>
    <t>Проведення навчально-тренувальних зборів і змагань з неолімпійських видів спорту</t>
  </si>
  <si>
    <t>Будівництво1 інших об`єктів комунальної власності</t>
  </si>
  <si>
    <t>7325</t>
  </si>
  <si>
    <t>Будівництво споруд, установ та закладів фізичної культури і спорту</t>
  </si>
  <si>
    <t>Податок та збір на доходи фізичних осіб</t>
  </si>
  <si>
    <t>Держуправління</t>
  </si>
  <si>
    <t>Транспортний податок з фізичних  осіб</t>
  </si>
  <si>
    <t>Інша діяльність у сфері державного управління</t>
  </si>
  <si>
    <t>Утримання та розвиток автомобільних доріг та дорожної інфраструктури за рахунок коштів місцевого бюджету</t>
  </si>
  <si>
    <t>Інша діяльність у сфері дорожного господарства</t>
  </si>
  <si>
    <t>Забезпечення діяльності інклюзивно-ресурсних центрів</t>
  </si>
  <si>
    <t>2240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</si>
  <si>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</si>
  <si>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</si>
  <si>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8340</t>
  </si>
  <si>
    <t>Природоохоронні заходи за рахунок цільових фондів</t>
  </si>
  <si>
    <t>1170</t>
  </si>
  <si>
    <t>Виконання доходної частини міського бюджету Тетіївської ОТГ за 9 місяців 2019 року</t>
  </si>
  <si>
    <t>Уточнені планові показники за 9 місяців 2019 року</t>
  </si>
  <si>
    <t>Фактичні надходження доходів  за  9 місяців 2019 р.</t>
  </si>
  <si>
    <t>у % до планових показників за 9 місяців 2019 р.</t>
  </si>
  <si>
    <t>9 місяців 2019 року</t>
  </si>
  <si>
    <t>Фактичні видатки за 9 місяців 2019 року</t>
  </si>
  <si>
    <t>Субсидії та поточні трансферти підприємствам (установам, організаціям)</t>
  </si>
  <si>
    <t>Інші виплати населенню</t>
  </si>
  <si>
    <t>Виконання інвестиційних проектів в рамках формування інфраструктури об'єднаних територіальних громад</t>
  </si>
  <si>
    <t>до   рішення сесії VII скл.  №</t>
  </si>
  <si>
    <r>
      <t xml:space="preserve">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рішення двадцятої сесії VII скл. №</t>
    </r>
  </si>
  <si>
    <t>КБКД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</si>
</sst>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wrapText="1"/>
    </xf>
    <xf numFmtId="0" fontId="2" fillId="0" borderId="4" xfId="0" applyFont="1" applyFill="1" applyBorder="1"/>
    <xf numFmtId="0" fontId="4" fillId="0" borderId="0" xfId="0" applyFont="1"/>
    <xf numFmtId="0" fontId="2" fillId="0" borderId="0" xfId="0" applyFont="1" applyFill="1"/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164" fontId="2" fillId="2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3" fillId="3" borderId="4" xfId="0" applyFont="1" applyFill="1" applyBorder="1"/>
    <xf numFmtId="0" fontId="4" fillId="0" borderId="0" xfId="0" applyFont="1" applyFill="1"/>
    <xf numFmtId="0" fontId="7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/>
    </xf>
    <xf numFmtId="164" fontId="0" fillId="0" borderId="4" xfId="0" applyNumberFormat="1" applyBorder="1"/>
    <xf numFmtId="164" fontId="15" fillId="0" borderId="4" xfId="0" applyNumberFormat="1" applyFont="1" applyBorder="1"/>
    <xf numFmtId="0" fontId="4" fillId="0" borderId="0" xfId="0" applyFont="1" applyAlignment="1"/>
    <xf numFmtId="0" fontId="13" fillId="0" borderId="0" xfId="0" applyFont="1" applyAlignment="1"/>
    <xf numFmtId="2" fontId="1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164" fontId="23" fillId="0" borderId="4" xfId="1" applyNumberFormat="1" applyFont="1" applyBorder="1" applyAlignment="1">
      <alignment vertical="center" wrapText="1"/>
    </xf>
    <xf numFmtId="164" fontId="0" fillId="5" borderId="4" xfId="0" applyNumberFormat="1" applyFill="1" applyBorder="1"/>
    <xf numFmtId="164" fontId="0" fillId="0" borderId="4" xfId="0" applyNumberFormat="1" applyFill="1" applyBorder="1"/>
    <xf numFmtId="164" fontId="4" fillId="4" borderId="4" xfId="0" applyNumberFormat="1" applyFont="1" applyFill="1" applyBorder="1"/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Alignment="1">
      <alignment horizontal="right"/>
    </xf>
    <xf numFmtId="0" fontId="23" fillId="5" borderId="4" xfId="1" applyFont="1" applyFill="1" applyBorder="1" applyAlignment="1">
      <alignment vertical="center" wrapText="1"/>
    </xf>
    <xf numFmtId="164" fontId="23" fillId="5" borderId="4" xfId="1" applyNumberFormat="1" applyFont="1" applyFill="1" applyBorder="1" applyAlignment="1">
      <alignment vertical="center" wrapText="1"/>
    </xf>
    <xf numFmtId="164" fontId="13" fillId="5" borderId="4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/>
    <xf numFmtId="0" fontId="23" fillId="0" borderId="4" xfId="1" applyFont="1" applyFill="1" applyBorder="1" applyAlignment="1">
      <alignment vertical="center" wrapText="1"/>
    </xf>
    <xf numFmtId="164" fontId="23" fillId="0" borderId="4" xfId="1" applyNumberFormat="1" applyFont="1" applyFill="1" applyBorder="1" applyAlignment="1">
      <alignment vertical="center" wrapText="1"/>
    </xf>
    <xf numFmtId="0" fontId="23" fillId="5" borderId="4" xfId="1" quotePrefix="1" applyFont="1" applyFill="1" applyBorder="1" applyAlignment="1">
      <alignment vertical="center" wrapText="1"/>
    </xf>
    <xf numFmtId="49" fontId="28" fillId="6" borderId="4" xfId="0" applyNumberFormat="1" applyFont="1" applyFill="1" applyBorder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2" fontId="14" fillId="6" borderId="4" xfId="0" applyNumberFormat="1" applyFont="1" applyFill="1" applyBorder="1" applyAlignment="1">
      <alignment horizontal="center" wrapText="1"/>
    </xf>
    <xf numFmtId="0" fontId="14" fillId="6" borderId="4" xfId="0" applyFont="1" applyFill="1" applyBorder="1" applyAlignment="1">
      <alignment horizontal="center" wrapText="1"/>
    </xf>
    <xf numFmtId="49" fontId="14" fillId="6" borderId="6" xfId="0" quotePrefix="1" applyNumberFormat="1" applyFont="1" applyFill="1" applyBorder="1" applyAlignment="1">
      <alignment vertical="center" wrapText="1"/>
    </xf>
    <xf numFmtId="0" fontId="28" fillId="6" borderId="4" xfId="0" applyFont="1" applyFill="1" applyBorder="1" applyAlignment="1">
      <alignment vertical="center" wrapText="1"/>
    </xf>
    <xf numFmtId="164" fontId="14" fillId="6" borderId="4" xfId="0" applyNumberFormat="1" applyFont="1" applyFill="1" applyBorder="1" applyAlignment="1">
      <alignment vertical="center" wrapText="1"/>
    </xf>
    <xf numFmtId="164" fontId="14" fillId="6" borderId="4" xfId="0" applyNumberFormat="1" applyFont="1" applyFill="1" applyBorder="1" applyAlignment="1">
      <alignment horizontal="center" vertical="center"/>
    </xf>
    <xf numFmtId="0" fontId="13" fillId="5" borderId="6" xfId="0" quotePrefix="1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 wrapText="1"/>
    </xf>
    <xf numFmtId="164" fontId="13" fillId="5" borderId="4" xfId="0" applyNumberFormat="1" applyFont="1" applyFill="1" applyBorder="1" applyAlignment="1">
      <alignment vertical="center" wrapText="1"/>
    </xf>
    <xf numFmtId="0" fontId="13" fillId="5" borderId="4" xfId="0" quotePrefix="1" applyFont="1" applyFill="1" applyBorder="1" applyAlignment="1">
      <alignment vertical="center" wrapText="1"/>
    </xf>
    <xf numFmtId="0" fontId="28" fillId="6" borderId="4" xfId="0" quotePrefix="1" applyFont="1" applyFill="1" applyBorder="1" applyAlignment="1">
      <alignment vertical="center" wrapText="1"/>
    </xf>
    <xf numFmtId="164" fontId="28" fillId="6" borderId="4" xfId="0" applyNumberFormat="1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0" fontId="28" fillId="7" borderId="4" xfId="0" applyFont="1" applyFill="1" applyBorder="1" applyAlignment="1">
      <alignment horizontal="center"/>
    </xf>
    <xf numFmtId="2" fontId="14" fillId="7" borderId="4" xfId="0" applyNumberFormat="1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29" fillId="6" borderId="4" xfId="1" quotePrefix="1" applyFont="1" applyFill="1" applyBorder="1" applyAlignment="1">
      <alignment vertical="center" wrapText="1"/>
    </xf>
    <xf numFmtId="0" fontId="29" fillId="6" borderId="4" xfId="1" applyFont="1" applyFill="1" applyBorder="1" applyAlignment="1">
      <alignment vertical="center" wrapText="1"/>
    </xf>
    <xf numFmtId="164" fontId="29" fillId="6" borderId="4" xfId="1" applyNumberFormat="1" applyFont="1" applyFill="1" applyBorder="1" applyAlignment="1">
      <alignment vertical="center" wrapText="1"/>
    </xf>
    <xf numFmtId="164" fontId="28" fillId="6" borderId="4" xfId="0" applyNumberFormat="1" applyFont="1" applyFill="1" applyBorder="1" applyAlignment="1">
      <alignment horizontal="center" vertical="center"/>
    </xf>
    <xf numFmtId="0" fontId="13" fillId="8" borderId="4" xfId="0" applyFont="1" applyFill="1" applyBorder="1"/>
    <xf numFmtId="0" fontId="14" fillId="8" borderId="4" xfId="0" applyFont="1" applyFill="1" applyBorder="1" applyAlignment="1">
      <alignment wrapText="1"/>
    </xf>
    <xf numFmtId="164" fontId="14" fillId="8" borderId="4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/>
    </xf>
    <xf numFmtId="164" fontId="14" fillId="8" borderId="4" xfId="0" applyNumberFormat="1" applyFont="1" applyFill="1" applyBorder="1" applyAlignment="1">
      <alignment horizontal="center" vertical="center"/>
    </xf>
    <xf numFmtId="2" fontId="14" fillId="8" borderId="4" xfId="0" applyNumberFormat="1" applyFont="1" applyFill="1" applyBorder="1" applyAlignment="1">
      <alignment vertical="center"/>
    </xf>
    <xf numFmtId="0" fontId="10" fillId="5" borderId="4" xfId="0" applyFont="1" applyFill="1" applyBorder="1"/>
    <xf numFmtId="0" fontId="8" fillId="5" borderId="4" xfId="0" applyFont="1" applyFill="1" applyBorder="1"/>
    <xf numFmtId="0" fontId="2" fillId="4" borderId="4" xfId="0" applyFont="1" applyFill="1" applyBorder="1"/>
    <xf numFmtId="164" fontId="0" fillId="4" borderId="4" xfId="0" applyNumberFormat="1" applyFill="1" applyBorder="1"/>
    <xf numFmtId="0" fontId="2" fillId="4" borderId="4" xfId="0" applyFont="1" applyFill="1" applyBorder="1" applyAlignment="1">
      <alignment wrapText="1"/>
    </xf>
    <xf numFmtId="0" fontId="2" fillId="4" borderId="0" xfId="0" applyFont="1" applyFill="1"/>
    <xf numFmtId="164" fontId="2" fillId="4" borderId="4" xfId="0" applyNumberFormat="1" applyFont="1" applyFill="1" applyBorder="1"/>
    <xf numFmtId="164" fontId="5" fillId="4" borderId="4" xfId="0" applyNumberFormat="1" applyFont="1" applyFill="1" applyBorder="1"/>
    <xf numFmtId="0" fontId="4" fillId="4" borderId="4" xfId="0" applyFont="1" applyFill="1" applyBorder="1"/>
    <xf numFmtId="0" fontId="4" fillId="4" borderId="4" xfId="0" applyFont="1" applyFill="1" applyBorder="1" applyAlignment="1">
      <alignment wrapText="1"/>
    </xf>
    <xf numFmtId="0" fontId="8" fillId="0" borderId="4" xfId="0" applyFont="1" applyFill="1" applyBorder="1"/>
    <xf numFmtId="2" fontId="8" fillId="0" borderId="4" xfId="0" applyNumberFormat="1" applyFont="1" applyFill="1" applyBorder="1" applyAlignment="1">
      <alignment wrapText="1"/>
    </xf>
    <xf numFmtId="164" fontId="9" fillId="0" borderId="4" xfId="0" applyNumberFormat="1" applyFont="1" applyFill="1" applyBorder="1" applyAlignment="1">
      <alignment horizontal="right"/>
    </xf>
    <xf numFmtId="0" fontId="2" fillId="5" borderId="0" xfId="0" applyFont="1" applyFill="1"/>
    <xf numFmtId="0" fontId="11" fillId="5" borderId="4" xfId="0" applyFont="1" applyFill="1" applyBorder="1"/>
    <xf numFmtId="0" fontId="11" fillId="5" borderId="4" xfId="0" applyFont="1" applyFill="1" applyBorder="1" applyAlignment="1">
      <alignment wrapText="1"/>
    </xf>
    <xf numFmtId="164" fontId="2" fillId="5" borderId="4" xfId="0" applyNumberFormat="1" applyFont="1" applyFill="1" applyBorder="1" applyAlignment="1">
      <alignment horizontal="right"/>
    </xf>
    <xf numFmtId="0" fontId="5" fillId="5" borderId="4" xfId="0" applyFont="1" applyFill="1" applyBorder="1"/>
    <xf numFmtId="0" fontId="5" fillId="5" borderId="0" xfId="0" applyFont="1" applyFill="1"/>
    <xf numFmtId="164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/>
    <xf numFmtId="0" fontId="2" fillId="5" borderId="4" xfId="0" applyFont="1" applyFill="1" applyBorder="1" applyAlignment="1">
      <alignment wrapText="1"/>
    </xf>
    <xf numFmtId="164" fontId="4" fillId="5" borderId="4" xfId="0" applyNumberFormat="1" applyFont="1" applyFill="1" applyBorder="1" applyAlignment="1">
      <alignment horizontal="right"/>
    </xf>
    <xf numFmtId="164" fontId="8" fillId="5" borderId="4" xfId="0" applyNumberFormat="1" applyFont="1" applyFill="1" applyBorder="1" applyAlignment="1">
      <alignment horizontal="right"/>
    </xf>
    <xf numFmtId="0" fontId="3" fillId="5" borderId="0" xfId="0" applyFont="1" applyFill="1" applyBorder="1"/>
    <xf numFmtId="164" fontId="2" fillId="5" borderId="4" xfId="0" applyNumberFormat="1" applyFont="1" applyFill="1" applyBorder="1"/>
    <xf numFmtId="164" fontId="4" fillId="5" borderId="4" xfId="0" applyNumberFormat="1" applyFont="1" applyFill="1" applyBorder="1" applyAlignment="1">
      <alignment horizontal="right" vertical="center"/>
    </xf>
    <xf numFmtId="164" fontId="4" fillId="5" borderId="4" xfId="0" applyNumberFormat="1" applyFont="1" applyFill="1" applyBorder="1"/>
    <xf numFmtId="0" fontId="4" fillId="5" borderId="4" xfId="0" applyFont="1" applyFill="1" applyBorder="1" applyAlignment="1">
      <alignment wrapText="1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164" fontId="0" fillId="5" borderId="4" xfId="0" applyNumberFormat="1" applyFont="1" applyFill="1" applyBorder="1"/>
    <xf numFmtId="164" fontId="0" fillId="5" borderId="4" xfId="0" applyNumberFormat="1" applyFill="1" applyBorder="1" applyAlignment="1">
      <alignment horizontal="right" vertical="center"/>
    </xf>
    <xf numFmtId="164" fontId="5" fillId="5" borderId="4" xfId="0" applyNumberFormat="1" applyFont="1" applyFill="1" applyBorder="1" applyAlignment="1">
      <alignment horizontal="right" vertical="center"/>
    </xf>
    <xf numFmtId="0" fontId="11" fillId="5" borderId="2" xfId="0" applyFont="1" applyFill="1" applyBorder="1"/>
    <xf numFmtId="0" fontId="11" fillId="5" borderId="6" xfId="0" applyFont="1" applyFill="1" applyBorder="1"/>
    <xf numFmtId="164" fontId="30" fillId="5" borderId="4" xfId="0" applyNumberFormat="1" applyFont="1" applyFill="1" applyBorder="1"/>
    <xf numFmtId="164" fontId="10" fillId="5" borderId="4" xfId="0" applyNumberFormat="1" applyFont="1" applyFill="1" applyBorder="1"/>
    <xf numFmtId="164" fontId="11" fillId="5" borderId="4" xfId="0" applyNumberFormat="1" applyFont="1" applyFill="1" applyBorder="1"/>
    <xf numFmtId="0" fontId="14" fillId="0" borderId="4" xfId="0" applyFont="1" applyBorder="1" applyAlignment="1">
      <alignment horizontal="center" vertical="center" wrapText="1"/>
    </xf>
    <xf numFmtId="0" fontId="29" fillId="0" borderId="4" xfId="1" quotePrefix="1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164" fontId="29" fillId="0" borderId="4" xfId="1" applyNumberFormat="1" applyFont="1" applyFill="1" applyBorder="1" applyAlignment="1">
      <alignment vertical="center" wrapText="1"/>
    </xf>
    <xf numFmtId="0" fontId="31" fillId="5" borderId="4" xfId="1" quotePrefix="1" applyFont="1" applyFill="1" applyBorder="1" applyAlignment="1">
      <alignment vertical="center" wrapText="1"/>
    </xf>
    <xf numFmtId="0" fontId="31" fillId="0" borderId="4" xfId="1" applyFont="1" applyFill="1" applyBorder="1" applyAlignment="1">
      <alignment vertical="center" wrapText="1"/>
    </xf>
    <xf numFmtId="164" fontId="31" fillId="0" borderId="4" xfId="1" applyNumberFormat="1" applyFont="1" applyFill="1" applyBorder="1" applyAlignment="1">
      <alignment vertical="center" wrapText="1"/>
    </xf>
    <xf numFmtId="164" fontId="31" fillId="5" borderId="4" xfId="1" applyNumberFormat="1" applyFont="1" applyFill="1" applyBorder="1" applyAlignment="1">
      <alignment vertical="center" wrapText="1"/>
    </xf>
    <xf numFmtId="164" fontId="14" fillId="5" borderId="4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0" fontId="31" fillId="5" borderId="4" xfId="1" quotePrefix="1" applyFont="1" applyFill="1" applyBorder="1" applyAlignment="1">
      <alignment horizontal="left" vertical="center" wrapText="1"/>
    </xf>
    <xf numFmtId="0" fontId="14" fillId="5" borderId="6" xfId="0" quotePrefix="1" applyFont="1" applyFill="1" applyBorder="1" applyAlignment="1">
      <alignment vertical="center" wrapText="1"/>
    </xf>
    <xf numFmtId="164" fontId="14" fillId="5" borderId="4" xfId="0" applyNumberFormat="1" applyFont="1" applyFill="1" applyBorder="1" applyAlignment="1">
      <alignment vertical="center" wrapText="1"/>
    </xf>
    <xf numFmtId="0" fontId="14" fillId="5" borderId="4" xfId="0" quotePrefix="1" applyFont="1" applyFill="1" applyBorder="1" applyAlignment="1">
      <alignment horizontal="left" vertical="center" wrapText="1"/>
    </xf>
    <xf numFmtId="0" fontId="14" fillId="5" borderId="4" xfId="0" quotePrefix="1" applyFont="1" applyFill="1" applyBorder="1" applyAlignment="1">
      <alignment vertical="center" wrapText="1"/>
    </xf>
    <xf numFmtId="0" fontId="13" fillId="5" borderId="4" xfId="0" quotePrefix="1" applyFont="1" applyFill="1" applyBorder="1" applyAlignment="1">
      <alignment horizontal="right" vertical="center" wrapText="1"/>
    </xf>
    <xf numFmtId="0" fontId="31" fillId="5" borderId="4" xfId="1" applyFont="1" applyFill="1" applyBorder="1" applyAlignment="1">
      <alignment vertical="center" wrapText="1"/>
    </xf>
    <xf numFmtId="164" fontId="31" fillId="0" borderId="4" xfId="1" applyNumberFormat="1" applyFont="1" applyBorder="1" applyAlignment="1">
      <alignment vertical="center" wrapText="1"/>
    </xf>
    <xf numFmtId="0" fontId="29" fillId="5" borderId="4" xfId="1" applyFont="1" applyFill="1" applyBorder="1" applyAlignment="1">
      <alignment vertical="center" wrapText="1"/>
    </xf>
    <xf numFmtId="0" fontId="29" fillId="5" borderId="4" xfId="1" quotePrefix="1" applyFont="1" applyFill="1" applyBorder="1" applyAlignment="1">
      <alignment horizontal="left" vertical="center" wrapText="1"/>
    </xf>
    <xf numFmtId="164" fontId="28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/>
    <xf numFmtId="0" fontId="2" fillId="5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10" fillId="0" borderId="4" xfId="0" applyFont="1" applyFill="1" applyBorder="1"/>
    <xf numFmtId="0" fontId="10" fillId="0" borderId="4" xfId="0" applyFont="1" applyFill="1" applyBorder="1" applyAlignment="1">
      <alignment wrapText="1"/>
    </xf>
    <xf numFmtId="164" fontId="17" fillId="0" borderId="4" xfId="0" applyNumberFormat="1" applyFont="1" applyFill="1" applyBorder="1"/>
    <xf numFmtId="164" fontId="11" fillId="0" borderId="4" xfId="0" applyNumberFormat="1" applyFont="1" applyFill="1" applyBorder="1" applyAlignment="1">
      <alignment horizontal="right"/>
    </xf>
    <xf numFmtId="164" fontId="18" fillId="0" borderId="4" xfId="0" applyNumberFormat="1" applyFont="1" applyFill="1" applyBorder="1" applyAlignment="1">
      <alignment horizontal="right"/>
    </xf>
    <xf numFmtId="164" fontId="19" fillId="0" borderId="4" xfId="0" applyNumberFormat="1" applyFont="1" applyFill="1" applyBorder="1"/>
    <xf numFmtId="0" fontId="2" fillId="0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horizontal="right"/>
    </xf>
    <xf numFmtId="0" fontId="11" fillId="0" borderId="4" xfId="0" applyFont="1" applyFill="1" applyBorder="1"/>
    <xf numFmtId="0" fontId="11" fillId="0" borderId="4" xfId="0" applyFont="1" applyFill="1" applyBorder="1" applyAlignment="1">
      <alignment wrapText="1"/>
    </xf>
    <xf numFmtId="0" fontId="20" fillId="0" borderId="0" xfId="0" applyFont="1" applyFill="1"/>
    <xf numFmtId="0" fontId="18" fillId="0" borderId="4" xfId="0" applyFont="1" applyFill="1" applyBorder="1"/>
    <xf numFmtId="0" fontId="18" fillId="0" borderId="4" xfId="0" applyFont="1" applyFill="1" applyBorder="1" applyAlignment="1">
      <alignment wrapText="1"/>
    </xf>
    <xf numFmtId="0" fontId="5" fillId="0" borderId="4" xfId="0" applyFont="1" applyFill="1" applyBorder="1"/>
    <xf numFmtId="0" fontId="12" fillId="0" borderId="4" xfId="0" applyFont="1" applyFill="1" applyBorder="1"/>
    <xf numFmtId="0" fontId="12" fillId="0" borderId="4" xfId="0" applyFont="1" applyFill="1" applyBorder="1" applyAlignment="1">
      <alignment wrapText="1"/>
    </xf>
    <xf numFmtId="0" fontId="5" fillId="0" borderId="0" xfId="0" applyFont="1" applyFill="1"/>
    <xf numFmtId="164" fontId="21" fillId="0" borderId="4" xfId="0" applyNumberFormat="1" applyFont="1" applyFill="1" applyBorder="1"/>
    <xf numFmtId="164" fontId="22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/>
    <xf numFmtId="0" fontId="30" fillId="0" borderId="4" xfId="0" applyFont="1" applyFill="1" applyBorder="1"/>
    <xf numFmtId="0" fontId="30" fillId="0" borderId="4" xfId="0" applyFont="1" applyFill="1" applyBorder="1" applyAlignment="1">
      <alignment wrapText="1"/>
    </xf>
    <xf numFmtId="164" fontId="4" fillId="0" borderId="4" xfId="0" applyNumberFormat="1" applyFont="1" applyFill="1" applyBorder="1"/>
    <xf numFmtId="164" fontId="30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/>
    <xf numFmtId="0" fontId="13" fillId="5" borderId="0" xfId="0" applyFont="1" applyFill="1" applyAlignment="1">
      <alignment horizontal="center" vertical="center"/>
    </xf>
    <xf numFmtId="49" fontId="31" fillId="5" borderId="4" xfId="1" quotePrefix="1" applyNumberFormat="1" applyFont="1" applyFill="1" applyBorder="1" applyAlignment="1">
      <alignment vertical="center" wrapText="1"/>
    </xf>
    <xf numFmtId="0" fontId="14" fillId="5" borderId="6" xfId="0" quotePrefix="1" applyFont="1" applyFill="1" applyBorder="1" applyAlignment="1">
      <alignment horizontal="left" vertical="center" wrapText="1"/>
    </xf>
    <xf numFmtId="0" fontId="13" fillId="5" borderId="6" xfId="0" quotePrefix="1" applyFont="1" applyFill="1" applyBorder="1" applyAlignment="1">
      <alignment horizontal="left" vertical="center" wrapText="1"/>
    </xf>
    <xf numFmtId="0" fontId="13" fillId="5" borderId="4" xfId="0" quotePrefix="1" applyFont="1" applyFill="1" applyBorder="1" applyAlignment="1">
      <alignment horizontal="left" vertical="center" wrapText="1"/>
    </xf>
    <xf numFmtId="164" fontId="13" fillId="5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/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5" borderId="4" xfId="0" applyFont="1" applyFill="1" applyBorder="1"/>
    <xf numFmtId="0" fontId="2" fillId="5" borderId="4" xfId="0" applyFont="1" applyFill="1" applyBorder="1"/>
    <xf numFmtId="4" fontId="6" fillId="5" borderId="7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6" fillId="5" borderId="8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8" borderId="4" xfId="0" quotePrefix="1" applyFont="1" applyFill="1" applyBorder="1" applyAlignment="1">
      <alignment vertical="center" wrapText="1"/>
    </xf>
    <xf numFmtId="0" fontId="14" fillId="8" borderId="4" xfId="0" applyFont="1" applyFill="1" applyBorder="1" applyAlignment="1">
      <alignment vertical="center" wrapText="1"/>
    </xf>
    <xf numFmtId="164" fontId="28" fillId="8" borderId="4" xfId="0" applyNumberFormat="1" applyFont="1" applyFill="1" applyBorder="1" applyAlignment="1">
      <alignment vertical="center" wrapText="1"/>
    </xf>
    <xf numFmtId="0" fontId="13" fillId="8" borderId="0" xfId="0" applyFont="1" applyFill="1" applyAlignment="1">
      <alignment horizontal="center" vertical="center"/>
    </xf>
    <xf numFmtId="0" fontId="2" fillId="8" borderId="0" xfId="0" applyFont="1" applyFill="1"/>
    <xf numFmtId="0" fontId="3" fillId="9" borderId="4" xfId="0" applyFont="1" applyFill="1" applyBorder="1"/>
    <xf numFmtId="164" fontId="3" fillId="9" borderId="4" xfId="0" applyNumberFormat="1" applyFont="1" applyFill="1" applyBorder="1" applyAlignment="1">
      <alignment horizontal="right"/>
    </xf>
    <xf numFmtId="164" fontId="14" fillId="9" borderId="4" xfId="0" applyNumberFormat="1" applyFont="1" applyFill="1" applyBorder="1" applyAlignment="1">
      <alignment horizontal="right"/>
    </xf>
    <xf numFmtId="0" fontId="2" fillId="9" borderId="0" xfId="0" applyFont="1" applyFill="1"/>
    <xf numFmtId="0" fontId="3" fillId="9" borderId="0" xfId="0" applyFont="1" applyFill="1" applyBorder="1"/>
    <xf numFmtId="0" fontId="3" fillId="9" borderId="2" xfId="0" applyFont="1" applyFill="1" applyBorder="1"/>
    <xf numFmtId="0" fontId="3" fillId="9" borderId="6" xfId="0" applyFont="1" applyFill="1" applyBorder="1"/>
    <xf numFmtId="0" fontId="11" fillId="9" borderId="2" xfId="0" applyFont="1" applyFill="1" applyBorder="1" applyAlignment="1">
      <alignment wrapText="1"/>
    </xf>
    <xf numFmtId="0" fontId="27" fillId="9" borderId="6" xfId="0" applyFont="1" applyFill="1" applyBorder="1" applyAlignment="1">
      <alignment wrapText="1"/>
    </xf>
    <xf numFmtId="164" fontId="11" fillId="9" borderId="4" xfId="0" applyNumberFormat="1" applyFont="1" applyFill="1" applyBorder="1"/>
    <xf numFmtId="0" fontId="3" fillId="9" borderId="0" xfId="0" applyFont="1" applyFill="1"/>
    <xf numFmtId="0" fontId="3" fillId="9" borderId="2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164" fontId="7" fillId="9" borderId="4" xfId="0" applyNumberFormat="1" applyFont="1" applyFill="1" applyBorder="1"/>
    <xf numFmtId="0" fontId="14" fillId="8" borderId="2" xfId="0" applyFont="1" applyFill="1" applyBorder="1" applyAlignment="1">
      <alignment wrapText="1"/>
    </xf>
    <xf numFmtId="0" fontId="23" fillId="8" borderId="6" xfId="0" applyFont="1" applyFill="1" applyBorder="1" applyAlignment="1">
      <alignment wrapText="1"/>
    </xf>
    <xf numFmtId="164" fontId="14" fillId="8" borderId="4" xfId="0" applyNumberFormat="1" applyFont="1" applyFill="1" applyBorder="1"/>
    <xf numFmtId="164" fontId="14" fillId="8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/>
    <xf numFmtId="0" fontId="3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topLeftCell="A75" zoomScaleNormal="100" workbookViewId="0">
      <pane xSplit="1" topLeftCell="B1" activePane="topRight" state="frozen"/>
      <selection activeCell="A7" sqref="A7"/>
      <selection pane="topRight" activeCell="L6" sqref="L6"/>
    </sheetView>
  </sheetViews>
  <sheetFormatPr defaultRowHeight="12.75" x14ac:dyDescent="0.2"/>
  <cols>
    <col min="1" max="1" width="0.140625" style="5" customWidth="1"/>
    <col min="2" max="2" width="12.85546875" style="5" customWidth="1"/>
    <col min="3" max="3" width="46.140625" style="5" customWidth="1"/>
    <col min="4" max="4" width="18.140625" style="5" customWidth="1"/>
    <col min="5" max="5" width="18.85546875" style="5" customWidth="1"/>
    <col min="6" max="6" width="17.42578125" style="19" customWidth="1"/>
    <col min="7" max="7" width="16.140625" style="5" customWidth="1"/>
    <col min="8" max="8" width="13.7109375" style="5" customWidth="1"/>
    <col min="9" max="9" width="12.7109375" style="5" customWidth="1"/>
    <col min="10" max="11" width="9.140625" style="5"/>
    <col min="12" max="12" width="11.85546875" style="5" bestFit="1" customWidth="1"/>
    <col min="13" max="16384" width="9.140625" style="5"/>
  </cols>
  <sheetData>
    <row r="1" spans="1:23" x14ac:dyDescent="0.2">
      <c r="H1" s="5" t="s">
        <v>64</v>
      </c>
    </row>
    <row r="2" spans="1:23" x14ac:dyDescent="0.2">
      <c r="A2" s="20"/>
      <c r="B2" s="20"/>
      <c r="C2" s="20"/>
      <c r="D2" s="20"/>
      <c r="E2" s="42"/>
      <c r="F2" s="43"/>
      <c r="G2" s="42"/>
      <c r="H2" s="184" t="s">
        <v>191</v>
      </c>
      <c r="I2" s="20"/>
    </row>
    <row r="3" spans="1:23" ht="20.25" x14ac:dyDescent="0.3">
      <c r="A3" s="185" t="s">
        <v>182</v>
      </c>
      <c r="B3" s="185"/>
      <c r="C3" s="185"/>
      <c r="D3" s="185"/>
      <c r="E3" s="185"/>
      <c r="F3" s="185"/>
      <c r="G3" s="186"/>
      <c r="H3" s="186"/>
      <c r="I3" s="34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">
      <c r="I4" s="19" t="s">
        <v>0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s="3" customFormat="1" ht="15.75" customHeight="1" x14ac:dyDescent="0.25">
      <c r="A5" s="187"/>
      <c r="B5" s="188" t="s">
        <v>193</v>
      </c>
      <c r="C5" s="188"/>
      <c r="D5" s="190" t="s">
        <v>149</v>
      </c>
      <c r="E5" s="190" t="s">
        <v>183</v>
      </c>
      <c r="F5" s="192" t="s">
        <v>184</v>
      </c>
      <c r="G5" s="188" t="s">
        <v>50</v>
      </c>
      <c r="H5" s="188"/>
      <c r="I5" s="188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</row>
    <row r="6" spans="1:23" s="3" customFormat="1" ht="80.25" customHeight="1" x14ac:dyDescent="0.25">
      <c r="A6" s="187"/>
      <c r="B6" s="189"/>
      <c r="C6" s="189"/>
      <c r="D6" s="191"/>
      <c r="E6" s="191"/>
      <c r="F6" s="192"/>
      <c r="G6" s="37" t="s">
        <v>1</v>
      </c>
      <c r="H6" s="37" t="s">
        <v>185</v>
      </c>
      <c r="I6" s="37" t="s">
        <v>148</v>
      </c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</row>
    <row r="7" spans="1:23" s="1" customFormat="1" ht="15.75" x14ac:dyDescent="0.25">
      <c r="A7" s="2"/>
      <c r="B7" s="44">
        <v>10000000</v>
      </c>
      <c r="C7" s="45" t="s">
        <v>2</v>
      </c>
      <c r="D7" s="31">
        <v>98629538</v>
      </c>
      <c r="E7" s="31">
        <v>66053588</v>
      </c>
      <c r="F7" s="31">
        <v>64404507.540000007</v>
      </c>
      <c r="G7" s="14">
        <f t="shared" ref="G7:G63" si="0">F7-E7</f>
        <v>-1649080.4599999934</v>
      </c>
      <c r="H7" s="14">
        <f t="shared" ref="H7:H63" si="1">IF(E7=0,0,F7/E7*100)</f>
        <v>97.503420313821564</v>
      </c>
      <c r="I7" s="14">
        <f t="shared" ref="I7:I63" si="2">IF(D7=0,0,F7/D7*100)</f>
        <v>65.299411156118367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6" customFormat="1" ht="45.6" customHeight="1" x14ac:dyDescent="0.25">
      <c r="A8" s="4"/>
      <c r="B8" s="7">
        <v>11000000</v>
      </c>
      <c r="C8" s="8" t="s">
        <v>3</v>
      </c>
      <c r="D8" s="52">
        <v>52087760</v>
      </c>
      <c r="E8" s="52">
        <v>34258760</v>
      </c>
      <c r="F8" s="52">
        <v>38375266.07</v>
      </c>
      <c r="G8" s="33">
        <f t="shared" si="0"/>
        <v>4116506.0700000003</v>
      </c>
      <c r="H8" s="15">
        <f t="shared" si="1"/>
        <v>112.01592255528222</v>
      </c>
      <c r="I8" s="15">
        <f t="shared" si="2"/>
        <v>73.674249132617717</v>
      </c>
    </row>
    <row r="9" spans="1:23" s="1" customFormat="1" ht="15.75" hidden="1" x14ac:dyDescent="0.25">
      <c r="A9" s="2"/>
      <c r="B9" s="18">
        <v>11020000</v>
      </c>
      <c r="C9" s="9" t="s">
        <v>4</v>
      </c>
      <c r="D9" s="15">
        <v>93500</v>
      </c>
      <c r="E9" s="15">
        <v>21000</v>
      </c>
      <c r="F9" s="15">
        <v>39279.26</v>
      </c>
      <c r="G9" s="33">
        <f t="shared" si="0"/>
        <v>18279.260000000002</v>
      </c>
      <c r="H9" s="15">
        <f t="shared" si="1"/>
        <v>187.04409523809525</v>
      </c>
      <c r="I9" s="15">
        <f t="shared" si="2"/>
        <v>42.009903743315505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1" customFormat="1" ht="47.25" hidden="1" x14ac:dyDescent="0.25">
      <c r="A10" s="2"/>
      <c r="B10" s="10">
        <v>11020200</v>
      </c>
      <c r="C10" s="11" t="s">
        <v>5</v>
      </c>
      <c r="D10" s="15">
        <v>93500</v>
      </c>
      <c r="E10" s="15">
        <v>21000</v>
      </c>
      <c r="F10" s="15">
        <v>39279.26</v>
      </c>
      <c r="G10" s="33">
        <f t="shared" si="0"/>
        <v>18279.260000000002</v>
      </c>
      <c r="H10" s="15">
        <f t="shared" si="1"/>
        <v>187.04409523809525</v>
      </c>
      <c r="I10" s="15">
        <f t="shared" si="2"/>
        <v>42.009903743315505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" customFormat="1" ht="15.75" x14ac:dyDescent="0.25">
      <c r="A11" s="2"/>
      <c r="B11" s="10">
        <v>11010000</v>
      </c>
      <c r="C11" s="11" t="s">
        <v>169</v>
      </c>
      <c r="D11" s="15">
        <v>52041460</v>
      </c>
      <c r="E11" s="15">
        <v>34217950</v>
      </c>
      <c r="F11" s="15">
        <v>38362934.189999998</v>
      </c>
      <c r="G11" s="33">
        <f t="shared" si="0"/>
        <v>4144984.1899999976</v>
      </c>
      <c r="H11" s="15">
        <f t="shared" si="1"/>
        <v>112.11347900736308</v>
      </c>
      <c r="I11" s="15">
        <f t="shared" si="2"/>
        <v>73.716099029504548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1" customFormat="1" ht="31.5" x14ac:dyDescent="0.25">
      <c r="A12" s="2"/>
      <c r="B12" s="10">
        <v>13000000</v>
      </c>
      <c r="C12" s="11" t="s">
        <v>6</v>
      </c>
      <c r="D12" s="52">
        <v>132080</v>
      </c>
      <c r="E12" s="52">
        <v>65780</v>
      </c>
      <c r="F12" s="52">
        <v>80686.820000000007</v>
      </c>
      <c r="G12" s="33">
        <f t="shared" si="0"/>
        <v>14906.820000000007</v>
      </c>
      <c r="H12" s="16">
        <f t="shared" si="1"/>
        <v>122.66162967467315</v>
      </c>
      <c r="I12" s="16">
        <f t="shared" si="2"/>
        <v>61.089354936402188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s="1" customFormat="1" ht="31.5" hidden="1" x14ac:dyDescent="0.25">
      <c r="A13" s="2"/>
      <c r="B13" s="10">
        <v>13010000</v>
      </c>
      <c r="C13" s="11" t="s">
        <v>7</v>
      </c>
      <c r="D13" s="15">
        <v>4000</v>
      </c>
      <c r="E13" s="15">
        <v>500</v>
      </c>
      <c r="F13" s="15">
        <v>9499.65</v>
      </c>
      <c r="G13" s="33">
        <f t="shared" si="0"/>
        <v>8999.65</v>
      </c>
      <c r="H13" s="16">
        <f t="shared" si="1"/>
        <v>1899.9299999999998</v>
      </c>
      <c r="I13" s="16">
        <f t="shared" si="2"/>
        <v>237.49124999999998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1" customFormat="1" ht="78.75" hidden="1" x14ac:dyDescent="0.25">
      <c r="A14" s="2"/>
      <c r="B14" s="10">
        <v>13010200</v>
      </c>
      <c r="C14" s="11" t="s">
        <v>8</v>
      </c>
      <c r="D14" s="15">
        <v>4000</v>
      </c>
      <c r="E14" s="15">
        <v>500</v>
      </c>
      <c r="F14" s="15">
        <v>9499.65</v>
      </c>
      <c r="G14" s="33">
        <f t="shared" si="0"/>
        <v>8999.65</v>
      </c>
      <c r="H14" s="16">
        <f t="shared" si="1"/>
        <v>1899.9299999999998</v>
      </c>
      <c r="I14" s="16">
        <f t="shared" si="2"/>
        <v>237.49124999999998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1" customFormat="1" ht="15.75" x14ac:dyDescent="0.25">
      <c r="A15" s="2"/>
      <c r="B15" s="10">
        <v>14000000</v>
      </c>
      <c r="C15" s="11" t="s">
        <v>9</v>
      </c>
      <c r="D15" s="52">
        <v>8361200</v>
      </c>
      <c r="E15" s="52">
        <v>6062990</v>
      </c>
      <c r="F15" s="52">
        <v>4159894.27</v>
      </c>
      <c r="G15" s="33">
        <f t="shared" si="0"/>
        <v>-1903095.73</v>
      </c>
      <c r="H15" s="16">
        <f t="shared" si="1"/>
        <v>68.611267213041742</v>
      </c>
      <c r="I15" s="16">
        <f t="shared" si="2"/>
        <v>49.752359350332483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1" customFormat="1" ht="47.25" hidden="1" x14ac:dyDescent="0.25">
      <c r="A16" s="2"/>
      <c r="B16" s="10">
        <v>14040000</v>
      </c>
      <c r="C16" s="11" t="s">
        <v>10</v>
      </c>
      <c r="D16" s="15">
        <v>225400</v>
      </c>
      <c r="E16" s="15">
        <v>25000</v>
      </c>
      <c r="F16" s="15">
        <v>455328.07</v>
      </c>
      <c r="G16" s="33">
        <f t="shared" si="0"/>
        <v>430328.07</v>
      </c>
      <c r="H16" s="16">
        <f t="shared" si="1"/>
        <v>1821.3122800000001</v>
      </c>
      <c r="I16" s="16">
        <f t="shared" si="2"/>
        <v>202.00890417036379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s="1" customFormat="1" ht="15.75" x14ac:dyDescent="0.25">
      <c r="A17" s="2"/>
      <c r="B17" s="10">
        <v>18000000</v>
      </c>
      <c r="C17" s="11" t="s">
        <v>11</v>
      </c>
      <c r="D17" s="52">
        <v>38048498</v>
      </c>
      <c r="E17" s="52">
        <v>25666058</v>
      </c>
      <c r="F17" s="52">
        <v>21788660.380000003</v>
      </c>
      <c r="G17" s="33">
        <f t="shared" si="0"/>
        <v>-3877397.6199999973</v>
      </c>
      <c r="H17" s="16">
        <f t="shared" si="1"/>
        <v>84.892897771835479</v>
      </c>
      <c r="I17" s="16">
        <f t="shared" si="2"/>
        <v>57.265494107020999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1" customFormat="1" ht="21.2" customHeight="1" x14ac:dyDescent="0.25">
      <c r="A18" s="2"/>
      <c r="B18" s="84">
        <v>18010000</v>
      </c>
      <c r="C18" s="13" t="s">
        <v>12</v>
      </c>
      <c r="D18" s="40">
        <v>13047680</v>
      </c>
      <c r="E18" s="40">
        <v>9997020</v>
      </c>
      <c r="F18" s="40">
        <v>7986738.0600000005</v>
      </c>
      <c r="G18" s="32">
        <f t="shared" si="0"/>
        <v>-2010281.9399999995</v>
      </c>
      <c r="H18" s="17">
        <f t="shared" si="1"/>
        <v>79.891188174075879</v>
      </c>
      <c r="I18" s="17">
        <f t="shared" si="2"/>
        <v>61.211940053710698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1" customFormat="1" ht="36" customHeight="1" x14ac:dyDescent="0.25">
      <c r="A19" s="2"/>
      <c r="B19" s="85">
        <v>18010100</v>
      </c>
      <c r="C19" s="12" t="s">
        <v>13</v>
      </c>
      <c r="D19" s="40">
        <v>14650</v>
      </c>
      <c r="E19" s="40">
        <v>11200</v>
      </c>
      <c r="F19" s="40">
        <v>5289.91</v>
      </c>
      <c r="G19" s="32">
        <v>-5910.09</v>
      </c>
      <c r="H19" s="17">
        <f t="shared" si="1"/>
        <v>47.231339285714284</v>
      </c>
      <c r="I19" s="17">
        <f t="shared" si="2"/>
        <v>36.108600682593853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" customFormat="1" ht="32.450000000000003" customHeight="1" x14ac:dyDescent="0.25">
      <c r="A20" s="2"/>
      <c r="B20" s="85">
        <v>18010200</v>
      </c>
      <c r="C20" s="12" t="s">
        <v>14</v>
      </c>
      <c r="D20" s="40">
        <v>122850</v>
      </c>
      <c r="E20" s="40">
        <v>120630</v>
      </c>
      <c r="F20" s="40">
        <v>135835.42000000001</v>
      </c>
      <c r="G20" s="39">
        <f t="shared" si="0"/>
        <v>15205.420000000013</v>
      </c>
      <c r="H20" s="17">
        <f t="shared" si="1"/>
        <v>112.60500704634006</v>
      </c>
      <c r="I20" s="17">
        <f t="shared" si="2"/>
        <v>110.57014245014246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s="1" customFormat="1" ht="37.5" customHeight="1" x14ac:dyDescent="0.25">
      <c r="A21" s="86"/>
      <c r="B21" s="94">
        <v>18010300</v>
      </c>
      <c r="C21" s="95" t="s">
        <v>69</v>
      </c>
      <c r="D21" s="40">
        <v>870060</v>
      </c>
      <c r="E21" s="40">
        <v>776860</v>
      </c>
      <c r="F21" s="40">
        <v>324886.13</v>
      </c>
      <c r="G21" s="40">
        <f t="shared" si="0"/>
        <v>-451973.87</v>
      </c>
      <c r="H21" s="96">
        <f t="shared" si="1"/>
        <v>41.820421955049817</v>
      </c>
      <c r="I21" s="96">
        <f t="shared" si="2"/>
        <v>37.340658115532257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6" customFormat="1" ht="34.5" x14ac:dyDescent="0.25">
      <c r="A22" s="4"/>
      <c r="B22" s="94">
        <v>18010400</v>
      </c>
      <c r="C22" s="148" t="s">
        <v>15</v>
      </c>
      <c r="D22" s="40">
        <v>1217900</v>
      </c>
      <c r="E22" s="40">
        <v>941930</v>
      </c>
      <c r="F22" s="40">
        <v>302947.15000000002</v>
      </c>
      <c r="G22" s="40">
        <f t="shared" si="0"/>
        <v>-638982.85</v>
      </c>
      <c r="H22" s="96">
        <f t="shared" si="1"/>
        <v>32.162384678266967</v>
      </c>
      <c r="I22" s="96">
        <f t="shared" si="2"/>
        <v>24.87455045570244</v>
      </c>
    </row>
    <row r="23" spans="1:23" s="6" customFormat="1" ht="15.75" x14ac:dyDescent="0.25">
      <c r="A23" s="4"/>
      <c r="B23" s="94">
        <v>18010500</v>
      </c>
      <c r="C23" s="148" t="s">
        <v>16</v>
      </c>
      <c r="D23" s="40">
        <v>2486520</v>
      </c>
      <c r="E23" s="40">
        <v>1779660</v>
      </c>
      <c r="F23" s="40">
        <v>1112707.4099999999</v>
      </c>
      <c r="G23" s="40">
        <f t="shared" si="0"/>
        <v>-666952.59000000008</v>
      </c>
      <c r="H23" s="96">
        <f t="shared" si="1"/>
        <v>62.52359495633997</v>
      </c>
      <c r="I23" s="96">
        <f t="shared" si="2"/>
        <v>44.7495861686212</v>
      </c>
    </row>
    <row r="24" spans="1:23" s="6" customFormat="1" ht="15.75" x14ac:dyDescent="0.25">
      <c r="A24" s="4"/>
      <c r="B24" s="94">
        <v>18010600</v>
      </c>
      <c r="C24" s="148" t="s">
        <v>17</v>
      </c>
      <c r="D24" s="40">
        <v>4526980</v>
      </c>
      <c r="E24" s="40">
        <v>3315250</v>
      </c>
      <c r="F24" s="40">
        <v>2916123.49</v>
      </c>
      <c r="G24" s="40">
        <f t="shared" si="0"/>
        <v>-399126.50999999978</v>
      </c>
      <c r="H24" s="96">
        <f t="shared" si="1"/>
        <v>87.960892542040582</v>
      </c>
      <c r="I24" s="96">
        <f t="shared" si="2"/>
        <v>64.416531329937399</v>
      </c>
    </row>
    <row r="25" spans="1:23" s="6" customFormat="1" ht="15.75" x14ac:dyDescent="0.25">
      <c r="A25" s="4"/>
      <c r="B25" s="94">
        <v>18010700</v>
      </c>
      <c r="C25" s="148" t="s">
        <v>18</v>
      </c>
      <c r="D25" s="40">
        <v>1195180</v>
      </c>
      <c r="E25" s="40">
        <v>1038880</v>
      </c>
      <c r="F25" s="40">
        <v>1304480.6100000001</v>
      </c>
      <c r="G25" s="40">
        <f t="shared" si="0"/>
        <v>265600.6100000001</v>
      </c>
      <c r="H25" s="96">
        <f t="shared" si="1"/>
        <v>125.56605286462346</v>
      </c>
      <c r="I25" s="96">
        <f t="shared" si="2"/>
        <v>109.14511705349823</v>
      </c>
    </row>
    <row r="26" spans="1:23" s="6" customFormat="1" ht="15.75" x14ac:dyDescent="0.25">
      <c r="A26" s="4"/>
      <c r="B26" s="94">
        <v>18010900</v>
      </c>
      <c r="C26" s="148" t="s">
        <v>19</v>
      </c>
      <c r="D26" s="40">
        <v>2529690</v>
      </c>
      <c r="E26" s="40">
        <v>1958260</v>
      </c>
      <c r="F26" s="40">
        <v>1798262.02</v>
      </c>
      <c r="G26" s="40">
        <f t="shared" si="0"/>
        <v>-159997.97999999998</v>
      </c>
      <c r="H26" s="96">
        <f t="shared" si="1"/>
        <v>91.829584426991303</v>
      </c>
      <c r="I26" s="96">
        <f t="shared" si="2"/>
        <v>71.08626037182421</v>
      </c>
    </row>
    <row r="27" spans="1:23" s="6" customFormat="1" ht="15.75" x14ac:dyDescent="0.25">
      <c r="A27" s="4"/>
      <c r="B27" s="94">
        <v>18011000</v>
      </c>
      <c r="C27" s="148" t="s">
        <v>171</v>
      </c>
      <c r="D27" s="40">
        <v>0</v>
      </c>
      <c r="E27" s="40">
        <v>0</v>
      </c>
      <c r="F27" s="40">
        <v>22916.67</v>
      </c>
      <c r="G27" s="40">
        <f t="shared" si="0"/>
        <v>22916.67</v>
      </c>
      <c r="H27" s="96">
        <f t="shared" si="1"/>
        <v>0</v>
      </c>
      <c r="I27" s="96">
        <f t="shared" si="2"/>
        <v>0</v>
      </c>
    </row>
    <row r="28" spans="1:23" s="6" customFormat="1" ht="15.75" x14ac:dyDescent="0.25">
      <c r="A28" s="4"/>
      <c r="B28" s="94">
        <v>18011100</v>
      </c>
      <c r="C28" s="95" t="s">
        <v>70</v>
      </c>
      <c r="D28" s="40">
        <v>83850</v>
      </c>
      <c r="E28" s="40">
        <v>54350</v>
      </c>
      <c r="F28" s="40">
        <v>63289.25</v>
      </c>
      <c r="G28" s="40">
        <f t="shared" si="0"/>
        <v>8939.25</v>
      </c>
      <c r="H28" s="96">
        <f t="shared" si="1"/>
        <v>116.4475620975161</v>
      </c>
      <c r="I28" s="96">
        <f t="shared" si="2"/>
        <v>75.479129397734042</v>
      </c>
    </row>
    <row r="29" spans="1:23" s="6" customFormat="1" ht="17.25" customHeight="1" x14ac:dyDescent="0.25">
      <c r="A29" s="4"/>
      <c r="B29" s="149">
        <v>18030000</v>
      </c>
      <c r="C29" s="150" t="s">
        <v>20</v>
      </c>
      <c r="D29" s="151">
        <v>1660</v>
      </c>
      <c r="E29" s="151">
        <v>1080</v>
      </c>
      <c r="F29" s="151">
        <v>1036.1500000000001</v>
      </c>
      <c r="G29" s="151">
        <f t="shared" si="0"/>
        <v>-43.849999999999909</v>
      </c>
      <c r="H29" s="152">
        <f t="shared" si="1"/>
        <v>95.939814814814824</v>
      </c>
      <c r="I29" s="152">
        <f t="shared" si="2"/>
        <v>62.418674698795186</v>
      </c>
    </row>
    <row r="30" spans="1:23" s="6" customFormat="1" ht="24.75" hidden="1" customHeight="1" x14ac:dyDescent="0.25">
      <c r="A30" s="4"/>
      <c r="B30" s="149">
        <v>18030200</v>
      </c>
      <c r="C30" s="150" t="s">
        <v>21</v>
      </c>
      <c r="D30" s="152">
        <v>0</v>
      </c>
      <c r="E30" s="152">
        <v>0</v>
      </c>
      <c r="F30" s="152">
        <v>219.83</v>
      </c>
      <c r="G30" s="151">
        <f t="shared" si="0"/>
        <v>219.83</v>
      </c>
      <c r="H30" s="152">
        <f t="shared" si="1"/>
        <v>0</v>
      </c>
      <c r="I30" s="152">
        <f t="shared" si="2"/>
        <v>0</v>
      </c>
    </row>
    <row r="31" spans="1:23" s="6" customFormat="1" ht="24.75" hidden="1" customHeight="1" x14ac:dyDescent="0.25">
      <c r="A31" s="4"/>
      <c r="B31" s="94">
        <v>18040200</v>
      </c>
      <c r="C31" s="148" t="s">
        <v>23</v>
      </c>
      <c r="D31" s="153">
        <v>11300</v>
      </c>
      <c r="E31" s="153">
        <v>11300</v>
      </c>
      <c r="F31" s="153">
        <v>-386</v>
      </c>
      <c r="G31" s="154">
        <f t="shared" si="0"/>
        <v>-11686</v>
      </c>
      <c r="H31" s="153">
        <f t="shared" si="1"/>
        <v>-3.4159292035398225</v>
      </c>
      <c r="I31" s="153">
        <f t="shared" si="2"/>
        <v>-3.4159292035398225</v>
      </c>
    </row>
    <row r="32" spans="1:23" s="6" customFormat="1" ht="24.75" hidden="1" customHeight="1" x14ac:dyDescent="0.25">
      <c r="A32" s="4"/>
      <c r="B32" s="94">
        <v>18040600</v>
      </c>
      <c r="C32" s="148" t="s">
        <v>24</v>
      </c>
      <c r="D32" s="153">
        <v>600</v>
      </c>
      <c r="E32" s="153">
        <v>600</v>
      </c>
      <c r="F32" s="153">
        <v>215</v>
      </c>
      <c r="G32" s="154">
        <f t="shared" si="0"/>
        <v>-385</v>
      </c>
      <c r="H32" s="153">
        <f t="shared" si="1"/>
        <v>35.833333333333336</v>
      </c>
      <c r="I32" s="153">
        <f t="shared" si="2"/>
        <v>35.833333333333336</v>
      </c>
    </row>
    <row r="33" spans="1:10" s="6" customFormat="1" ht="24.75" hidden="1" customHeight="1" x14ac:dyDescent="0.25">
      <c r="A33" s="4"/>
      <c r="B33" s="94">
        <v>18040900</v>
      </c>
      <c r="C33" s="148" t="s">
        <v>25</v>
      </c>
      <c r="D33" s="153">
        <v>100</v>
      </c>
      <c r="E33" s="153">
        <v>100</v>
      </c>
      <c r="F33" s="153">
        <v>0</v>
      </c>
      <c r="G33" s="154">
        <f t="shared" si="0"/>
        <v>-100</v>
      </c>
      <c r="H33" s="153">
        <f t="shared" si="1"/>
        <v>0</v>
      </c>
      <c r="I33" s="153">
        <f t="shared" si="2"/>
        <v>0</v>
      </c>
    </row>
    <row r="34" spans="1:10" s="6" customFormat="1" ht="24.75" hidden="1" customHeight="1" x14ac:dyDescent="0.25">
      <c r="A34" s="4"/>
      <c r="B34" s="94">
        <v>18041800</v>
      </c>
      <c r="C34" s="148" t="s">
        <v>26</v>
      </c>
      <c r="D34" s="153">
        <v>5000</v>
      </c>
      <c r="E34" s="153">
        <v>5000</v>
      </c>
      <c r="F34" s="153">
        <v>0</v>
      </c>
      <c r="G34" s="154">
        <f t="shared" si="0"/>
        <v>-5000</v>
      </c>
      <c r="H34" s="153">
        <f t="shared" si="1"/>
        <v>0</v>
      </c>
      <c r="I34" s="153">
        <f t="shared" si="2"/>
        <v>0</v>
      </c>
    </row>
    <row r="35" spans="1:10" s="6" customFormat="1" ht="17.25" customHeight="1" x14ac:dyDescent="0.25">
      <c r="A35" s="4"/>
      <c r="B35" s="149">
        <v>18050000</v>
      </c>
      <c r="C35" s="150" t="s">
        <v>27</v>
      </c>
      <c r="D35" s="154">
        <v>24999158</v>
      </c>
      <c r="E35" s="154">
        <v>15667958</v>
      </c>
      <c r="F35" s="154">
        <v>13800886.17</v>
      </c>
      <c r="G35" s="154">
        <f t="shared" si="0"/>
        <v>-1867071.83</v>
      </c>
      <c r="H35" s="153">
        <f t="shared" si="1"/>
        <v>88.08350245769104</v>
      </c>
      <c r="I35" s="153">
        <f t="shared" si="2"/>
        <v>55.205403998006652</v>
      </c>
    </row>
    <row r="36" spans="1:10" s="6" customFormat="1" ht="15.75" x14ac:dyDescent="0.25">
      <c r="A36" s="4"/>
      <c r="B36" s="94">
        <v>18050300</v>
      </c>
      <c r="C36" s="148" t="s">
        <v>28</v>
      </c>
      <c r="D36" s="40">
        <v>2008390</v>
      </c>
      <c r="E36" s="40">
        <v>1380760</v>
      </c>
      <c r="F36" s="40">
        <v>749114.25</v>
      </c>
      <c r="G36" s="40">
        <f t="shared" si="0"/>
        <v>-631645.75</v>
      </c>
      <c r="H36" s="96">
        <f t="shared" si="1"/>
        <v>54.25376242069585</v>
      </c>
      <c r="I36" s="96">
        <f t="shared" si="2"/>
        <v>37.299242179058851</v>
      </c>
    </row>
    <row r="37" spans="1:10" s="6" customFormat="1" ht="15.75" x14ac:dyDescent="0.25">
      <c r="A37" s="4"/>
      <c r="B37" s="94">
        <v>18050400</v>
      </c>
      <c r="C37" s="148" t="s">
        <v>29</v>
      </c>
      <c r="D37" s="40">
        <v>13513860</v>
      </c>
      <c r="E37" s="40">
        <v>6097440</v>
      </c>
      <c r="F37" s="40">
        <v>6004651.4900000002</v>
      </c>
      <c r="G37" s="40">
        <f t="shared" si="0"/>
        <v>-92788.509999999776</v>
      </c>
      <c r="H37" s="96">
        <f t="shared" si="1"/>
        <v>98.478238244246768</v>
      </c>
      <c r="I37" s="96">
        <f t="shared" si="2"/>
        <v>44.433281756655759</v>
      </c>
    </row>
    <row r="38" spans="1:10" s="6" customFormat="1" ht="45.75" x14ac:dyDescent="0.25">
      <c r="A38" s="4"/>
      <c r="B38" s="94">
        <v>18050500</v>
      </c>
      <c r="C38" s="148" t="s">
        <v>30</v>
      </c>
      <c r="D38" s="40">
        <v>9476908</v>
      </c>
      <c r="E38" s="40">
        <v>5311618</v>
      </c>
      <c r="F38" s="40">
        <v>3938821.89</v>
      </c>
      <c r="G38" s="40">
        <f t="shared" si="0"/>
        <v>-1372796.1099999999</v>
      </c>
      <c r="H38" s="96">
        <f t="shared" si="1"/>
        <v>74.154841142567108</v>
      </c>
      <c r="I38" s="96">
        <f t="shared" si="2"/>
        <v>41.562310091012812</v>
      </c>
    </row>
    <row r="39" spans="1:10" s="6" customFormat="1" ht="47.25" hidden="1" x14ac:dyDescent="0.25">
      <c r="A39" s="4"/>
      <c r="B39" s="4">
        <v>19010100</v>
      </c>
      <c r="C39" s="155" t="s">
        <v>31</v>
      </c>
      <c r="D39" s="156">
        <v>0</v>
      </c>
      <c r="E39" s="156">
        <v>0</v>
      </c>
      <c r="F39" s="156">
        <v>1396.7</v>
      </c>
      <c r="G39" s="156">
        <f t="shared" si="0"/>
        <v>1396.7</v>
      </c>
      <c r="H39" s="156">
        <f t="shared" si="1"/>
        <v>0</v>
      </c>
      <c r="I39" s="156">
        <f t="shared" si="2"/>
        <v>0</v>
      </c>
    </row>
    <row r="40" spans="1:10" s="6" customFormat="1" ht="31.5" hidden="1" x14ac:dyDescent="0.25">
      <c r="A40" s="4"/>
      <c r="B40" s="4">
        <v>19010200</v>
      </c>
      <c r="C40" s="155" t="s">
        <v>32</v>
      </c>
      <c r="D40" s="156">
        <v>0</v>
      </c>
      <c r="E40" s="156">
        <v>0</v>
      </c>
      <c r="F40" s="156">
        <v>7.55</v>
      </c>
      <c r="G40" s="156">
        <f t="shared" si="0"/>
        <v>7.55</v>
      </c>
      <c r="H40" s="156">
        <f t="shared" si="1"/>
        <v>0</v>
      </c>
      <c r="I40" s="156">
        <f t="shared" si="2"/>
        <v>0</v>
      </c>
    </row>
    <row r="41" spans="1:10" s="6" customFormat="1" ht="63" hidden="1" x14ac:dyDescent="0.25">
      <c r="A41" s="4"/>
      <c r="B41" s="4">
        <v>19010300</v>
      </c>
      <c r="C41" s="155" t="s">
        <v>33</v>
      </c>
      <c r="D41" s="156">
        <v>0</v>
      </c>
      <c r="E41" s="156">
        <v>0</v>
      </c>
      <c r="F41" s="156">
        <v>607.85</v>
      </c>
      <c r="G41" s="156">
        <f t="shared" si="0"/>
        <v>607.85</v>
      </c>
      <c r="H41" s="156">
        <f t="shared" si="1"/>
        <v>0</v>
      </c>
      <c r="I41" s="156">
        <f t="shared" si="2"/>
        <v>0</v>
      </c>
    </row>
    <row r="42" spans="1:10" s="6" customFormat="1" ht="15.75" x14ac:dyDescent="0.25">
      <c r="A42" s="4"/>
      <c r="B42" s="157">
        <v>20000000</v>
      </c>
      <c r="C42" s="158" t="s">
        <v>34</v>
      </c>
      <c r="D42" s="156">
        <v>1136150</v>
      </c>
      <c r="E42" s="156">
        <v>742630</v>
      </c>
      <c r="F42" s="156">
        <v>1109490.1599999999</v>
      </c>
      <c r="G42" s="156">
        <f t="shared" si="0"/>
        <v>366860.15999999992</v>
      </c>
      <c r="H42" s="156">
        <f t="shared" si="1"/>
        <v>149.40012657716494</v>
      </c>
      <c r="I42" s="156">
        <f t="shared" si="2"/>
        <v>97.65349293667208</v>
      </c>
    </row>
    <row r="43" spans="1:10" s="6" customFormat="1" ht="30.75" customHeight="1" x14ac:dyDescent="0.25">
      <c r="A43" s="4"/>
      <c r="B43" s="7">
        <v>21000000</v>
      </c>
      <c r="C43" s="8" t="s">
        <v>35</v>
      </c>
      <c r="D43" s="154">
        <v>85900</v>
      </c>
      <c r="E43" s="154">
        <v>47750</v>
      </c>
      <c r="F43" s="154">
        <v>24067.61</v>
      </c>
      <c r="G43" s="154">
        <f t="shared" si="0"/>
        <v>-23682.39</v>
      </c>
      <c r="H43" s="153">
        <f t="shared" si="1"/>
        <v>50.403371727748691</v>
      </c>
      <c r="I43" s="153">
        <f t="shared" si="2"/>
        <v>28.01817229336438</v>
      </c>
      <c r="J43" s="159"/>
    </row>
    <row r="44" spans="1:10" s="6" customFormat="1" ht="16.5" hidden="1" customHeight="1" x14ac:dyDescent="0.25">
      <c r="A44" s="4"/>
      <c r="B44" s="160">
        <v>21010300</v>
      </c>
      <c r="C44" s="161" t="s">
        <v>36</v>
      </c>
      <c r="D44" s="153">
        <v>15000</v>
      </c>
      <c r="E44" s="153">
        <v>3000</v>
      </c>
      <c r="F44" s="153">
        <v>0</v>
      </c>
      <c r="G44" s="154">
        <f t="shared" si="0"/>
        <v>-3000</v>
      </c>
      <c r="H44" s="153">
        <f t="shared" si="1"/>
        <v>0</v>
      </c>
      <c r="I44" s="153">
        <f t="shared" si="2"/>
        <v>0</v>
      </c>
      <c r="J44" s="159"/>
    </row>
    <row r="45" spans="1:10" s="165" customFormat="1" ht="20.25" customHeight="1" x14ac:dyDescent="0.2">
      <c r="A45" s="162"/>
      <c r="B45" s="163">
        <v>21080000</v>
      </c>
      <c r="C45" s="164" t="s">
        <v>37</v>
      </c>
      <c r="D45" s="154">
        <v>85900</v>
      </c>
      <c r="E45" s="154">
        <v>47750</v>
      </c>
      <c r="F45" s="154">
        <v>24067.61</v>
      </c>
      <c r="G45" s="154">
        <f t="shared" si="0"/>
        <v>-23682.39</v>
      </c>
      <c r="H45" s="153">
        <f t="shared" si="1"/>
        <v>50.403371727748691</v>
      </c>
      <c r="I45" s="153">
        <f t="shared" si="2"/>
        <v>28.01817229336438</v>
      </c>
      <c r="J45" s="159"/>
    </row>
    <row r="46" spans="1:10" s="165" customFormat="1" ht="15" customHeight="1" x14ac:dyDescent="0.2">
      <c r="A46" s="162"/>
      <c r="B46" s="94">
        <v>21081100</v>
      </c>
      <c r="C46" s="148" t="s">
        <v>38</v>
      </c>
      <c r="D46" s="166">
        <v>68900</v>
      </c>
      <c r="E46" s="166">
        <v>47750</v>
      </c>
      <c r="F46" s="166">
        <v>24067.61</v>
      </c>
      <c r="G46" s="166">
        <f t="shared" si="0"/>
        <v>-23682.39</v>
      </c>
      <c r="H46" s="167">
        <f t="shared" si="1"/>
        <v>50.403371727748691</v>
      </c>
      <c r="I46" s="167">
        <f t="shared" si="2"/>
        <v>34.931219158200285</v>
      </c>
      <c r="J46" s="159"/>
    </row>
    <row r="47" spans="1:10" s="165" customFormat="1" ht="33" customHeight="1" x14ac:dyDescent="0.2">
      <c r="A47" s="162"/>
      <c r="B47" s="94">
        <v>21081500</v>
      </c>
      <c r="C47" s="148" t="s">
        <v>145</v>
      </c>
      <c r="D47" s="166">
        <v>17000</v>
      </c>
      <c r="E47" s="166">
        <v>0</v>
      </c>
      <c r="F47" s="166">
        <v>0</v>
      </c>
      <c r="G47" s="166">
        <f t="shared" si="0"/>
        <v>0</v>
      </c>
      <c r="H47" s="167"/>
      <c r="I47" s="167"/>
      <c r="J47" s="159"/>
    </row>
    <row r="48" spans="1:10" s="6" customFormat="1" ht="48.75" customHeight="1" x14ac:dyDescent="0.25">
      <c r="A48" s="4"/>
      <c r="B48" s="7">
        <v>22000000</v>
      </c>
      <c r="C48" s="8" t="s">
        <v>39</v>
      </c>
      <c r="D48" s="168">
        <v>1037410</v>
      </c>
      <c r="E48" s="168">
        <v>688340</v>
      </c>
      <c r="F48" s="168">
        <v>954529.71</v>
      </c>
      <c r="G48" s="168">
        <f t="shared" si="0"/>
        <v>266189.70999999996</v>
      </c>
      <c r="H48" s="15">
        <f t="shared" si="1"/>
        <v>138.67125403143794</v>
      </c>
      <c r="I48" s="15">
        <f t="shared" si="2"/>
        <v>92.0108452781446</v>
      </c>
    </row>
    <row r="49" spans="1:23" s="6" customFormat="1" ht="15.75" x14ac:dyDescent="0.25">
      <c r="A49" s="4"/>
      <c r="B49" s="169">
        <v>22010000</v>
      </c>
      <c r="C49" s="170" t="s">
        <v>40</v>
      </c>
      <c r="D49" s="171">
        <v>654720</v>
      </c>
      <c r="E49" s="171">
        <v>402090</v>
      </c>
      <c r="F49" s="171">
        <v>703556.98</v>
      </c>
      <c r="G49" s="171">
        <f t="shared" si="0"/>
        <v>301466.98</v>
      </c>
      <c r="H49" s="172">
        <f t="shared" si="1"/>
        <v>174.97500062175135</v>
      </c>
      <c r="I49" s="172">
        <f t="shared" si="2"/>
        <v>107.45921615347018</v>
      </c>
    </row>
    <row r="50" spans="1:23" s="6" customFormat="1" ht="15.75" hidden="1" x14ac:dyDescent="0.25">
      <c r="A50" s="4"/>
      <c r="B50" s="169">
        <v>22012500</v>
      </c>
      <c r="C50" s="170" t="s">
        <v>41</v>
      </c>
      <c r="D50" s="172">
        <v>0</v>
      </c>
      <c r="E50" s="172">
        <v>0</v>
      </c>
      <c r="F50" s="172">
        <v>65929.919999999998</v>
      </c>
      <c r="G50" s="171">
        <f t="shared" si="0"/>
        <v>65929.919999999998</v>
      </c>
      <c r="H50" s="172">
        <f t="shared" si="1"/>
        <v>0</v>
      </c>
      <c r="I50" s="172">
        <f t="shared" si="2"/>
        <v>0</v>
      </c>
    </row>
    <row r="51" spans="1:23" s="165" customFormat="1" ht="13.5" x14ac:dyDescent="0.25">
      <c r="A51" s="162"/>
      <c r="B51" s="169">
        <v>22090000</v>
      </c>
      <c r="C51" s="170" t="s">
        <v>42</v>
      </c>
      <c r="D51" s="171">
        <v>375300</v>
      </c>
      <c r="E51" s="171">
        <v>278860</v>
      </c>
      <c r="F51" s="171">
        <v>247651.27</v>
      </c>
      <c r="G51" s="171">
        <f t="shared" si="0"/>
        <v>-31208.73000000001</v>
      </c>
      <c r="H51" s="172">
        <f t="shared" si="1"/>
        <v>88.808459442013913</v>
      </c>
      <c r="I51" s="172">
        <f t="shared" si="2"/>
        <v>65.987548627764454</v>
      </c>
    </row>
    <row r="52" spans="1:23" s="6" customFormat="1" ht="63" hidden="1" x14ac:dyDescent="0.25">
      <c r="A52" s="4"/>
      <c r="B52" s="4">
        <v>22090100</v>
      </c>
      <c r="C52" s="155" t="s">
        <v>43</v>
      </c>
      <c r="D52" s="156">
        <v>113000</v>
      </c>
      <c r="E52" s="156">
        <v>18200</v>
      </c>
      <c r="F52" s="156">
        <v>23721.58</v>
      </c>
      <c r="G52" s="40">
        <f t="shared" si="0"/>
        <v>5521.5800000000017</v>
      </c>
      <c r="H52" s="156">
        <f t="shared" si="1"/>
        <v>130.33835164835165</v>
      </c>
      <c r="I52" s="156">
        <f t="shared" si="2"/>
        <v>20.992548672566375</v>
      </c>
    </row>
    <row r="53" spans="1:23" s="6" customFormat="1" ht="47.25" hidden="1" x14ac:dyDescent="0.25">
      <c r="A53" s="4"/>
      <c r="B53" s="4">
        <v>22090400</v>
      </c>
      <c r="C53" s="155" t="s">
        <v>44</v>
      </c>
      <c r="D53" s="156">
        <v>12000</v>
      </c>
      <c r="E53" s="156">
        <v>2000</v>
      </c>
      <c r="F53" s="156">
        <v>17017</v>
      </c>
      <c r="G53" s="40">
        <f t="shared" si="0"/>
        <v>15017</v>
      </c>
      <c r="H53" s="156">
        <f t="shared" si="1"/>
        <v>850.85</v>
      </c>
      <c r="I53" s="156">
        <f t="shared" si="2"/>
        <v>141.80833333333334</v>
      </c>
    </row>
    <row r="54" spans="1:23" s="175" customFormat="1" ht="20.45" customHeight="1" x14ac:dyDescent="0.25">
      <c r="A54" s="173"/>
      <c r="B54" s="174">
        <v>24000000</v>
      </c>
      <c r="C54" s="147" t="s">
        <v>45</v>
      </c>
      <c r="D54" s="168">
        <v>12840</v>
      </c>
      <c r="E54" s="168">
        <v>6540</v>
      </c>
      <c r="F54" s="168">
        <v>130892.84</v>
      </c>
      <c r="G54" s="168">
        <f t="shared" si="0"/>
        <v>124352.84</v>
      </c>
      <c r="H54" s="15">
        <f t="shared" si="1"/>
        <v>2001.4195718654435</v>
      </c>
      <c r="I54" s="15">
        <f t="shared" si="2"/>
        <v>1019.4146417445482</v>
      </c>
    </row>
    <row r="55" spans="1:23" s="6" customFormat="1" ht="15.75" hidden="1" x14ac:dyDescent="0.25">
      <c r="A55" s="4"/>
      <c r="B55" s="4">
        <v>24060000</v>
      </c>
      <c r="C55" s="155" t="s">
        <v>37</v>
      </c>
      <c r="D55" s="156">
        <v>30000</v>
      </c>
      <c r="E55" s="156">
        <v>7000</v>
      </c>
      <c r="F55" s="156">
        <v>29834.48</v>
      </c>
      <c r="G55" s="156">
        <f t="shared" si="0"/>
        <v>22834.48</v>
      </c>
      <c r="H55" s="156">
        <f t="shared" si="1"/>
        <v>426.20685714285713</v>
      </c>
      <c r="I55" s="156">
        <f t="shared" si="2"/>
        <v>99.448266666666669</v>
      </c>
    </row>
    <row r="56" spans="1:23" s="6" customFormat="1" ht="15.75" hidden="1" x14ac:dyDescent="0.25">
      <c r="A56" s="4"/>
      <c r="B56" s="4">
        <v>24060300</v>
      </c>
      <c r="C56" s="155" t="s">
        <v>37</v>
      </c>
      <c r="D56" s="156">
        <v>30000</v>
      </c>
      <c r="E56" s="156">
        <v>7000</v>
      </c>
      <c r="F56" s="156">
        <v>29834.48</v>
      </c>
      <c r="G56" s="156">
        <f t="shared" si="0"/>
        <v>22834.48</v>
      </c>
      <c r="H56" s="156">
        <f t="shared" si="1"/>
        <v>426.20685714285713</v>
      </c>
      <c r="I56" s="156">
        <f t="shared" si="2"/>
        <v>99.448266666666669</v>
      </c>
    </row>
    <row r="57" spans="1:23" s="6" customFormat="1" ht="15.75" x14ac:dyDescent="0.25">
      <c r="A57" s="4"/>
      <c r="B57" s="157">
        <v>30000000</v>
      </c>
      <c r="C57" s="158" t="s">
        <v>46</v>
      </c>
      <c r="D57" s="168">
        <v>5800</v>
      </c>
      <c r="E57" s="168">
        <v>5800</v>
      </c>
      <c r="F57" s="168">
        <v>7290.34</v>
      </c>
      <c r="G57" s="168">
        <f t="shared" si="0"/>
        <v>1490.3400000000001</v>
      </c>
      <c r="H57" s="15">
        <f t="shared" si="1"/>
        <v>125.69551724137931</v>
      </c>
      <c r="I57" s="15">
        <f t="shared" si="2"/>
        <v>125.69551724137931</v>
      </c>
    </row>
    <row r="58" spans="1:23" s="97" customFormat="1" ht="94.5" hidden="1" x14ac:dyDescent="0.25">
      <c r="A58" s="146"/>
      <c r="B58" s="146">
        <v>31010000</v>
      </c>
      <c r="C58" s="105" t="s">
        <v>48</v>
      </c>
      <c r="D58" s="106">
        <v>10000</v>
      </c>
      <c r="E58" s="106">
        <v>2100</v>
      </c>
      <c r="F58" s="106">
        <v>5425.11</v>
      </c>
      <c r="G58" s="100">
        <f t="shared" si="0"/>
        <v>3325.1099999999997</v>
      </c>
      <c r="H58" s="100">
        <f t="shared" si="1"/>
        <v>258.33857142857141</v>
      </c>
      <c r="I58" s="100">
        <f t="shared" si="2"/>
        <v>54.251099999999994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102" customFormat="1" ht="16.5" hidden="1" customHeight="1" x14ac:dyDescent="0.25">
      <c r="A59" s="101"/>
      <c r="B59" s="146">
        <v>40000000</v>
      </c>
      <c r="C59" s="105" t="s">
        <v>71</v>
      </c>
      <c r="D59" s="39">
        <v>0</v>
      </c>
      <c r="E59" s="39">
        <v>0</v>
      </c>
      <c r="F59" s="39">
        <v>0</v>
      </c>
      <c r="G59" s="39">
        <f t="shared" si="0"/>
        <v>0</v>
      </c>
      <c r="H59" s="107">
        <f t="shared" si="1"/>
        <v>0</v>
      </c>
      <c r="I59" s="107">
        <f t="shared" si="2"/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</row>
    <row r="60" spans="1:23" s="97" customFormat="1" ht="16.5" hidden="1" customHeight="1" x14ac:dyDescent="0.25">
      <c r="A60" s="193" t="s">
        <v>49</v>
      </c>
      <c r="B60" s="194"/>
      <c r="C60" s="194"/>
      <c r="D60" s="103">
        <f>D61-D59</f>
        <v>99771488</v>
      </c>
      <c r="E60" s="103">
        <f>E61-E59</f>
        <v>66802018</v>
      </c>
      <c r="F60" s="103">
        <f>F61-F59</f>
        <v>65521288.040000007</v>
      </c>
      <c r="G60" s="103">
        <f t="shared" si="0"/>
        <v>-1280729.9599999934</v>
      </c>
      <c r="H60" s="103">
        <f t="shared" si="1"/>
        <v>98.082797498722272</v>
      </c>
      <c r="I60" s="100">
        <f t="shared" si="2"/>
        <v>65.671354966661426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s="217" customFormat="1" ht="16.5" customHeight="1" x14ac:dyDescent="0.3">
      <c r="A61" s="214" t="s">
        <v>112</v>
      </c>
      <c r="B61" s="214"/>
      <c r="C61" s="214"/>
      <c r="D61" s="215">
        <f>D57+D42+D7</f>
        <v>99771488</v>
      </c>
      <c r="E61" s="215">
        <f>E57+E42+E7+E59</f>
        <v>66802018</v>
      </c>
      <c r="F61" s="215">
        <f>F57+F42+F7+F59</f>
        <v>65521288.040000007</v>
      </c>
      <c r="G61" s="215">
        <f t="shared" si="0"/>
        <v>-1280729.9599999934</v>
      </c>
      <c r="H61" s="216">
        <f t="shared" si="1"/>
        <v>98.082797498722272</v>
      </c>
      <c r="I61" s="215">
        <f t="shared" si="2"/>
        <v>65.671354966661426</v>
      </c>
      <c r="J61" s="6"/>
      <c r="K61" s="6"/>
      <c r="L61" s="233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97" customFormat="1" ht="16.5" customHeight="1" x14ac:dyDescent="0.25">
      <c r="A62" s="108"/>
      <c r="B62" s="145">
        <v>40000000</v>
      </c>
      <c r="C62" s="145" t="s">
        <v>113</v>
      </c>
      <c r="D62" s="103">
        <v>72521322</v>
      </c>
      <c r="E62" s="103">
        <v>55348558</v>
      </c>
      <c r="F62" s="103">
        <v>55333030</v>
      </c>
      <c r="G62" s="103">
        <f t="shared" si="0"/>
        <v>-15528</v>
      </c>
      <c r="H62" s="103">
        <f t="shared" si="1"/>
        <v>99.971945068559876</v>
      </c>
      <c r="I62" s="103">
        <f t="shared" si="2"/>
        <v>76.298981422318803</v>
      </c>
      <c r="J62" s="6"/>
      <c r="K62" s="6"/>
      <c r="L62" s="233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s="217" customFormat="1" ht="16.5" customHeight="1" x14ac:dyDescent="0.25">
      <c r="A63" s="218"/>
      <c r="B63" s="219" t="s">
        <v>114</v>
      </c>
      <c r="C63" s="220"/>
      <c r="D63" s="215">
        <f>SUM(D61:D62)</f>
        <v>172292810</v>
      </c>
      <c r="E63" s="215">
        <f>SUM(E61:E62)</f>
        <v>122150576</v>
      </c>
      <c r="F63" s="215">
        <f>SUM(F61:F62)</f>
        <v>120854318.04000001</v>
      </c>
      <c r="G63" s="215">
        <f t="shared" si="0"/>
        <v>-1296257.9599999934</v>
      </c>
      <c r="H63" s="215">
        <f t="shared" si="1"/>
        <v>98.938803235770251</v>
      </c>
      <c r="I63" s="215">
        <f t="shared" si="2"/>
        <v>70.144725157132214</v>
      </c>
      <c r="J63" s="6"/>
      <c r="K63" s="6"/>
      <c r="L63" s="233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97" customFormat="1" ht="15.75" x14ac:dyDescent="0.25">
      <c r="B64" s="195" t="s">
        <v>51</v>
      </c>
      <c r="C64" s="196"/>
      <c r="D64" s="196"/>
      <c r="E64" s="196"/>
      <c r="F64" s="196"/>
      <c r="G64" s="197"/>
      <c r="I64" s="14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s="97" customFormat="1" ht="15.75" x14ac:dyDescent="0.25">
      <c r="B65" s="98">
        <v>10000000</v>
      </c>
      <c r="C65" s="99" t="s">
        <v>2</v>
      </c>
      <c r="D65" s="104">
        <v>78590</v>
      </c>
      <c r="E65" s="104">
        <v>57050</v>
      </c>
      <c r="F65" s="104">
        <v>53373.98</v>
      </c>
      <c r="G65" s="104">
        <f>F65-E65</f>
        <v>-3676.0199999999968</v>
      </c>
      <c r="H65" s="104">
        <f>IF(E65=0,0,F65/E65*100)</f>
        <v>93.556494303242772</v>
      </c>
      <c r="I65" s="104">
        <v>0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97" customFormat="1" ht="15.75" x14ac:dyDescent="0.25">
      <c r="B66" s="113">
        <v>19010000</v>
      </c>
      <c r="C66" s="112" t="s">
        <v>65</v>
      </c>
      <c r="D66" s="111">
        <v>78590</v>
      </c>
      <c r="E66" s="111">
        <v>57050</v>
      </c>
      <c r="F66" s="111">
        <v>53373.98</v>
      </c>
      <c r="G66" s="111">
        <f>F66-E66</f>
        <v>-3676.0199999999968</v>
      </c>
      <c r="H66" s="111">
        <f>IF(E66=0,0,F66/E66*100)</f>
        <v>93.556494303242772</v>
      </c>
      <c r="I66" s="111">
        <f>IF(D66=0,0,F66/D66*100)</f>
        <v>67.914467489502485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47.25" hidden="1" x14ac:dyDescent="0.25">
      <c r="A67" s="89"/>
      <c r="B67" s="86">
        <v>18040000</v>
      </c>
      <c r="C67" s="88" t="s">
        <v>22</v>
      </c>
      <c r="D67" s="90">
        <v>0</v>
      </c>
      <c r="E67" s="90">
        <v>0</v>
      </c>
      <c r="F67" s="90">
        <v>0</v>
      </c>
      <c r="G67" s="90">
        <v>-126.29</v>
      </c>
      <c r="H67" s="90">
        <v>-126.29</v>
      </c>
      <c r="I67" s="90">
        <v>0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s="1" customFormat="1" ht="94.5" hidden="1" x14ac:dyDescent="0.25">
      <c r="A68" s="89"/>
      <c r="B68" s="86">
        <v>18041500</v>
      </c>
      <c r="C68" s="88" t="s">
        <v>52</v>
      </c>
      <c r="D68" s="90">
        <v>0</v>
      </c>
      <c r="E68" s="90">
        <v>0</v>
      </c>
      <c r="F68" s="90">
        <v>0</v>
      </c>
      <c r="G68" s="90">
        <v>-126.29</v>
      </c>
      <c r="H68" s="90">
        <v>-126.29</v>
      </c>
      <c r="I68" s="90">
        <v>0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97" customFormat="1" ht="15.75" x14ac:dyDescent="0.25">
      <c r="B69" s="98">
        <v>20000000</v>
      </c>
      <c r="C69" s="99" t="s">
        <v>34</v>
      </c>
      <c r="D69" s="177">
        <v>3896112.45</v>
      </c>
      <c r="E69" s="177">
        <v>2922084.3375000004</v>
      </c>
      <c r="F69" s="177">
        <v>2964354.45</v>
      </c>
      <c r="G69" s="104">
        <f t="shared" ref="G69:G88" si="3">F69-E69</f>
        <v>42270.112499999814</v>
      </c>
      <c r="H69" s="104">
        <f t="shared" ref="H69:H88" si="4">IF(E69=0,0,F69/E69*100)</f>
        <v>101.44657400738009</v>
      </c>
      <c r="I69" s="104">
        <f t="shared" ref="I69:I88" si="5">IF(D69=0,0,F69/D69*100)</f>
        <v>76.08493050553507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1" customFormat="1" ht="31.5" hidden="1" x14ac:dyDescent="0.25">
      <c r="A70" s="89"/>
      <c r="B70" s="86">
        <v>24170000</v>
      </c>
      <c r="C70" s="88" t="s">
        <v>66</v>
      </c>
      <c r="D70" s="87">
        <v>0</v>
      </c>
      <c r="E70" s="87">
        <v>0</v>
      </c>
      <c r="F70" s="87">
        <v>0</v>
      </c>
      <c r="G70" s="104">
        <f t="shared" si="3"/>
        <v>0</v>
      </c>
      <c r="H70" s="109">
        <f t="shared" si="4"/>
        <v>0</v>
      </c>
      <c r="I70" s="109">
        <f t="shared" si="5"/>
        <v>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s="1" customFormat="1" ht="15.75" hidden="1" x14ac:dyDescent="0.25">
      <c r="A71" s="89"/>
      <c r="B71" s="86">
        <v>24060000</v>
      </c>
      <c r="C71" s="88" t="s">
        <v>37</v>
      </c>
      <c r="D71" s="41">
        <v>3000</v>
      </c>
      <c r="E71" s="41">
        <v>3000</v>
      </c>
      <c r="F71" s="41">
        <v>1000</v>
      </c>
      <c r="G71" s="104">
        <f t="shared" si="3"/>
        <v>-2000</v>
      </c>
      <c r="H71" s="109">
        <f t="shared" si="4"/>
        <v>33.333333333333329</v>
      </c>
      <c r="I71" s="109">
        <f t="shared" si="5"/>
        <v>33.333333333333329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1" customFormat="1" ht="63" hidden="1" x14ac:dyDescent="0.25">
      <c r="A72" s="89"/>
      <c r="B72" s="86">
        <v>24062100</v>
      </c>
      <c r="C72" s="88" t="s">
        <v>53</v>
      </c>
      <c r="D72" s="41">
        <v>3000</v>
      </c>
      <c r="E72" s="41">
        <v>3000</v>
      </c>
      <c r="F72" s="41">
        <v>1000</v>
      </c>
      <c r="G72" s="104">
        <f t="shared" si="3"/>
        <v>-2000</v>
      </c>
      <c r="H72" s="109">
        <f t="shared" si="4"/>
        <v>33.333333333333329</v>
      </c>
      <c r="I72" s="109">
        <f t="shared" si="5"/>
        <v>33.333333333333329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s="1" customFormat="1" ht="51" x14ac:dyDescent="0.25">
      <c r="A73" s="89"/>
      <c r="B73" s="114">
        <v>24062100</v>
      </c>
      <c r="C73" s="115" t="s">
        <v>53</v>
      </c>
      <c r="D73" s="110">
        <v>4800</v>
      </c>
      <c r="E73" s="110">
        <v>2400</v>
      </c>
      <c r="F73" s="110">
        <v>0</v>
      </c>
      <c r="G73" s="176">
        <f t="shared" si="3"/>
        <v>-2400</v>
      </c>
      <c r="H73" s="110">
        <f t="shared" si="4"/>
        <v>0</v>
      </c>
      <c r="I73" s="110">
        <f t="shared" si="5"/>
        <v>0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1" customFormat="1" ht="25.5" x14ac:dyDescent="0.25">
      <c r="A74" s="89"/>
      <c r="B74" s="114">
        <v>24170000</v>
      </c>
      <c r="C74" s="115" t="s">
        <v>66</v>
      </c>
      <c r="D74" s="110">
        <v>300000</v>
      </c>
      <c r="E74" s="110">
        <v>225000</v>
      </c>
      <c r="F74" s="110">
        <v>12309.18</v>
      </c>
      <c r="G74" s="176">
        <f t="shared" si="3"/>
        <v>-212690.82</v>
      </c>
      <c r="H74" s="110">
        <f t="shared" si="4"/>
        <v>5.4707466666666669</v>
      </c>
      <c r="I74" s="110">
        <f t="shared" si="5"/>
        <v>4.1030600000000002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97" customFormat="1" ht="36.75" customHeight="1" x14ac:dyDescent="0.25">
      <c r="B75" s="114">
        <v>25000000</v>
      </c>
      <c r="C75" s="115" t="s">
        <v>54</v>
      </c>
      <c r="D75" s="116">
        <v>3591312.45</v>
      </c>
      <c r="E75" s="116">
        <v>2693484.3375000004</v>
      </c>
      <c r="F75" s="116">
        <v>2950901.27</v>
      </c>
      <c r="G75" s="111">
        <f t="shared" si="3"/>
        <v>257416.93249999965</v>
      </c>
      <c r="H75" s="111">
        <f t="shared" si="4"/>
        <v>109.55702355184012</v>
      </c>
      <c r="I75" s="111">
        <f t="shared" si="5"/>
        <v>82.167767663880085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1" customFormat="1" ht="47.25" hidden="1" x14ac:dyDescent="0.25">
      <c r="A76" s="89"/>
      <c r="B76" s="86">
        <v>25010000</v>
      </c>
      <c r="C76" s="88" t="s">
        <v>55</v>
      </c>
      <c r="D76" s="41">
        <v>25400</v>
      </c>
      <c r="E76" s="41">
        <v>25400</v>
      </c>
      <c r="F76" s="41">
        <v>6350</v>
      </c>
      <c r="G76" s="41">
        <f t="shared" si="3"/>
        <v>-19050</v>
      </c>
      <c r="H76" s="91">
        <f t="shared" si="4"/>
        <v>25</v>
      </c>
      <c r="I76" s="91">
        <f t="shared" si="5"/>
        <v>25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s="1" customFormat="1" ht="15.75" hidden="1" x14ac:dyDescent="0.25">
      <c r="A77" s="89"/>
      <c r="B77" s="86">
        <v>25010300</v>
      </c>
      <c r="C77" s="88" t="s">
        <v>56</v>
      </c>
      <c r="D77" s="41">
        <v>25400</v>
      </c>
      <c r="E77" s="41">
        <v>25400</v>
      </c>
      <c r="F77" s="41">
        <v>6350</v>
      </c>
      <c r="G77" s="41">
        <f t="shared" si="3"/>
        <v>-19050</v>
      </c>
      <c r="H77" s="91">
        <f t="shared" si="4"/>
        <v>25</v>
      </c>
      <c r="I77" s="91">
        <f t="shared" si="5"/>
        <v>25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97" customFormat="1" ht="16.350000000000001" customHeight="1" x14ac:dyDescent="0.25">
      <c r="B78" s="98">
        <v>30000000</v>
      </c>
      <c r="C78" s="99" t="s">
        <v>46</v>
      </c>
      <c r="D78" s="121">
        <v>1000000</v>
      </c>
      <c r="E78" s="121">
        <v>749970</v>
      </c>
      <c r="F78" s="121">
        <v>164908.98000000001</v>
      </c>
      <c r="G78" s="121">
        <f t="shared" si="3"/>
        <v>-585061.02</v>
      </c>
      <c r="H78" s="122">
        <f t="shared" si="4"/>
        <v>21.98874354974199</v>
      </c>
      <c r="I78" s="122">
        <f t="shared" si="5"/>
        <v>16.490898000000001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s="1" customFormat="1" ht="17.850000000000001" hidden="1" customHeight="1" x14ac:dyDescent="0.25">
      <c r="A79" s="89"/>
      <c r="B79" s="92">
        <v>31000000</v>
      </c>
      <c r="C79" s="93" t="s">
        <v>47</v>
      </c>
      <c r="D79" s="41">
        <v>100</v>
      </c>
      <c r="E79" s="41">
        <v>100</v>
      </c>
      <c r="F79" s="41">
        <v>100</v>
      </c>
      <c r="G79" s="41">
        <f t="shared" si="3"/>
        <v>0</v>
      </c>
      <c r="H79" s="91">
        <f t="shared" si="4"/>
        <v>100</v>
      </c>
      <c r="I79" s="91">
        <f t="shared" si="5"/>
        <v>100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1" customFormat="1" ht="17.649999999999999" hidden="1" customHeight="1" x14ac:dyDescent="0.25">
      <c r="A80" s="89"/>
      <c r="B80" s="92">
        <v>31030000</v>
      </c>
      <c r="C80" s="93" t="s">
        <v>57</v>
      </c>
      <c r="D80" s="41">
        <v>100</v>
      </c>
      <c r="E80" s="41">
        <v>100</v>
      </c>
      <c r="F80" s="41">
        <v>100</v>
      </c>
      <c r="G80" s="41">
        <f t="shared" si="3"/>
        <v>0</v>
      </c>
      <c r="H80" s="91">
        <f t="shared" si="4"/>
        <v>100</v>
      </c>
      <c r="I80" s="91">
        <f t="shared" si="5"/>
        <v>100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s="1" customFormat="1" ht="17.850000000000001" hidden="1" customHeight="1" x14ac:dyDescent="0.25">
      <c r="A81" s="89"/>
      <c r="B81" s="92">
        <v>33000000</v>
      </c>
      <c r="C81" s="93" t="s">
        <v>58</v>
      </c>
      <c r="D81" s="41">
        <v>510000</v>
      </c>
      <c r="E81" s="41">
        <v>510000</v>
      </c>
      <c r="F81" s="41">
        <v>149000</v>
      </c>
      <c r="G81" s="41">
        <f t="shared" si="3"/>
        <v>-361000</v>
      </c>
      <c r="H81" s="91">
        <f t="shared" si="4"/>
        <v>29.215686274509807</v>
      </c>
      <c r="I81" s="91">
        <f t="shared" si="5"/>
        <v>29.215686274509807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97" customFormat="1" ht="57" customHeight="1" x14ac:dyDescent="0.25">
      <c r="B82" s="114">
        <v>33010400</v>
      </c>
      <c r="C82" s="112" t="s">
        <v>60</v>
      </c>
      <c r="D82" s="117">
        <v>1000000</v>
      </c>
      <c r="E82" s="117">
        <v>749970</v>
      </c>
      <c r="F82" s="117">
        <v>164908.98000000001</v>
      </c>
      <c r="G82" s="110">
        <f t="shared" si="3"/>
        <v>-585061.02</v>
      </c>
      <c r="H82" s="118">
        <f t="shared" si="4"/>
        <v>21.98874354974199</v>
      </c>
      <c r="I82" s="118">
        <f t="shared" si="5"/>
        <v>16.490898000000001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s="1" customFormat="1" ht="17.100000000000001" hidden="1" customHeight="1" x14ac:dyDescent="0.25">
      <c r="A83" s="89"/>
      <c r="B83" s="92">
        <v>33010100</v>
      </c>
      <c r="C83" s="92" t="s">
        <v>59</v>
      </c>
      <c r="D83" s="41">
        <v>110000</v>
      </c>
      <c r="E83" s="41">
        <v>110000</v>
      </c>
      <c r="F83" s="41">
        <v>29000</v>
      </c>
      <c r="G83" s="41">
        <f t="shared" si="3"/>
        <v>-81000</v>
      </c>
      <c r="H83" s="91">
        <f t="shared" si="4"/>
        <v>26.36363636363636</v>
      </c>
      <c r="I83" s="91">
        <f t="shared" si="5"/>
        <v>26.36363636363636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1" customFormat="1" ht="17.100000000000001" hidden="1" customHeight="1" x14ac:dyDescent="0.25">
      <c r="A84" s="89"/>
      <c r="B84" s="92">
        <v>33010400</v>
      </c>
      <c r="C84" s="92" t="s">
        <v>60</v>
      </c>
      <c r="D84" s="41">
        <v>400000</v>
      </c>
      <c r="E84" s="41">
        <v>400000</v>
      </c>
      <c r="F84" s="41">
        <v>120000</v>
      </c>
      <c r="G84" s="41">
        <f t="shared" si="3"/>
        <v>-280000</v>
      </c>
      <c r="H84" s="91">
        <f t="shared" si="4"/>
        <v>30</v>
      </c>
      <c r="I84" s="91">
        <f t="shared" si="5"/>
        <v>30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s="217" customFormat="1" ht="17.100000000000001" customHeight="1" x14ac:dyDescent="0.25">
      <c r="B85" s="221" t="s">
        <v>115</v>
      </c>
      <c r="C85" s="222"/>
      <c r="D85" s="223">
        <f>D65+D69+D78</f>
        <v>4974702.45</v>
      </c>
      <c r="E85" s="223">
        <f>E65+E69+E78</f>
        <v>3729104.3375000004</v>
      </c>
      <c r="F85" s="223">
        <f>F65+F69+F78</f>
        <v>3182637.41</v>
      </c>
      <c r="G85" s="223">
        <f t="shared" si="3"/>
        <v>-546466.92750000022</v>
      </c>
      <c r="H85" s="223">
        <f t="shared" si="4"/>
        <v>85.345893328735528</v>
      </c>
      <c r="I85" s="223">
        <f t="shared" si="5"/>
        <v>63.976437625932782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97" customFormat="1" ht="17.100000000000001" customHeight="1" x14ac:dyDescent="0.25">
      <c r="B86" s="119">
        <v>40000000</v>
      </c>
      <c r="C86" s="120" t="s">
        <v>113</v>
      </c>
      <c r="D86" s="123">
        <v>0</v>
      </c>
      <c r="E86" s="123">
        <v>0</v>
      </c>
      <c r="F86" s="123">
        <v>0</v>
      </c>
      <c r="G86" s="123">
        <f t="shared" si="3"/>
        <v>0</v>
      </c>
      <c r="H86" s="123">
        <f t="shared" si="4"/>
        <v>0</v>
      </c>
      <c r="I86" s="123">
        <f t="shared" si="5"/>
        <v>0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s="224" customFormat="1" ht="21.75" customHeight="1" x14ac:dyDescent="0.25">
      <c r="B87" s="225" t="s">
        <v>61</v>
      </c>
      <c r="C87" s="226"/>
      <c r="D87" s="227">
        <f>D85</f>
        <v>4974702.45</v>
      </c>
      <c r="E87" s="227">
        <f>E85</f>
        <v>3729104.3375000004</v>
      </c>
      <c r="F87" s="227">
        <f>F85</f>
        <v>3182637.41</v>
      </c>
      <c r="G87" s="223">
        <f t="shared" si="3"/>
        <v>-546466.92750000022</v>
      </c>
      <c r="H87" s="223">
        <f t="shared" si="4"/>
        <v>85.345893328735528</v>
      </c>
      <c r="I87" s="223">
        <f t="shared" si="5"/>
        <v>63.976437625932782</v>
      </c>
      <c r="J87" s="234"/>
      <c r="K87" s="234"/>
      <c r="L87" s="233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</row>
    <row r="88" spans="1:23" s="213" customFormat="1" ht="37.5" customHeight="1" x14ac:dyDescent="0.3">
      <c r="B88" s="228" t="s">
        <v>116</v>
      </c>
      <c r="C88" s="229"/>
      <c r="D88" s="230">
        <f>D87+D63</f>
        <v>177267512.44999999</v>
      </c>
      <c r="E88" s="230">
        <f>E87+E63</f>
        <v>125879680.33750001</v>
      </c>
      <c r="F88" s="230">
        <f>F87+F63</f>
        <v>124036955.45</v>
      </c>
      <c r="G88" s="231">
        <f t="shared" si="3"/>
        <v>-1842724.887500003</v>
      </c>
      <c r="H88" s="231">
        <f t="shared" si="4"/>
        <v>98.536122047212544</v>
      </c>
      <c r="I88" s="231">
        <f t="shared" si="5"/>
        <v>69.97162296446497</v>
      </c>
      <c r="J88" s="6"/>
      <c r="K88" s="6"/>
      <c r="L88" s="233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s="1" customFormat="1" ht="15.75" x14ac:dyDescent="0.25">
      <c r="F89" s="6"/>
    </row>
    <row r="91" spans="1:23" x14ac:dyDescent="0.2">
      <c r="C91" s="5" t="s">
        <v>73</v>
      </c>
      <c r="D91" s="5" t="s">
        <v>74</v>
      </c>
    </row>
  </sheetData>
  <mergeCells count="14">
    <mergeCell ref="B88:C88"/>
    <mergeCell ref="A3:H3"/>
    <mergeCell ref="A5:A6"/>
    <mergeCell ref="B5:B6"/>
    <mergeCell ref="C5:C6"/>
    <mergeCell ref="D5:D6"/>
    <mergeCell ref="E5:E6"/>
    <mergeCell ref="F5:F6"/>
    <mergeCell ref="G5:I5"/>
    <mergeCell ref="A60:C60"/>
    <mergeCell ref="A61:C61"/>
    <mergeCell ref="B64:G64"/>
    <mergeCell ref="B85:C85"/>
    <mergeCell ref="B87:C87"/>
  </mergeCells>
  <pageMargins left="0.59055118110236227" right="0.59055118110236227" top="0.39370078740157483" bottom="0.39370078740157483" header="0" footer="0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9"/>
  <sheetViews>
    <sheetView topLeftCell="B1" zoomScale="73" zoomScaleNormal="73" workbookViewId="0">
      <pane xSplit="1" ySplit="7" topLeftCell="C194" activePane="bottomRight" state="frozen"/>
      <selection activeCell="B1" sqref="B1"/>
      <selection pane="topRight" activeCell="C1" sqref="C1"/>
      <selection pane="bottomLeft" activeCell="B8" sqref="B8"/>
      <selection pane="bottomRight" activeCell="M7" sqref="M7"/>
    </sheetView>
  </sheetViews>
  <sheetFormatPr defaultRowHeight="18.75" x14ac:dyDescent="0.3"/>
  <cols>
    <col min="1" max="1" width="0" style="21" hidden="1" customWidth="1"/>
    <col min="2" max="2" width="9.85546875" style="21" customWidth="1"/>
    <col min="3" max="3" width="56.28515625" style="21" customWidth="1"/>
    <col min="4" max="4" width="21" style="21" customWidth="1"/>
    <col min="5" max="6" width="18.7109375" style="21" customWidth="1"/>
    <col min="7" max="7" width="20.28515625" style="21" customWidth="1"/>
    <col min="8" max="8" width="18.7109375" style="21" customWidth="1"/>
    <col min="9" max="9" width="25" style="21" customWidth="1"/>
    <col min="10" max="12" width="9.140625" style="21"/>
    <col min="13" max="13" width="14.28515625" style="21" bestFit="1" customWidth="1"/>
    <col min="14" max="16384" width="9.140625" style="21"/>
  </cols>
  <sheetData>
    <row r="1" spans="1:9" x14ac:dyDescent="0.3">
      <c r="G1" s="22"/>
      <c r="I1" s="21" t="s">
        <v>67</v>
      </c>
    </row>
    <row r="2" spans="1:9" x14ac:dyDescent="0.3">
      <c r="A2" s="23"/>
      <c r="B2" s="23"/>
      <c r="C2" s="46"/>
      <c r="D2" s="46"/>
      <c r="E2" s="46"/>
      <c r="F2" s="23" t="s">
        <v>192</v>
      </c>
      <c r="G2" s="47"/>
      <c r="H2" s="46"/>
      <c r="I2" s="48"/>
    </row>
    <row r="3" spans="1:9" ht="20.25" x14ac:dyDescent="0.3">
      <c r="A3" s="35" t="s">
        <v>68</v>
      </c>
      <c r="B3" s="35"/>
      <c r="C3" s="185" t="s">
        <v>75</v>
      </c>
      <c r="D3" s="185"/>
      <c r="E3" s="185"/>
      <c r="F3" s="201" t="s">
        <v>186</v>
      </c>
      <c r="G3" s="201"/>
      <c r="H3" s="35"/>
      <c r="I3" s="35"/>
    </row>
    <row r="4" spans="1:9" x14ac:dyDescent="0.3">
      <c r="F4" s="22"/>
      <c r="I4" s="22" t="s">
        <v>0</v>
      </c>
    </row>
    <row r="5" spans="1:9" s="24" customFormat="1" x14ac:dyDescent="0.3">
      <c r="A5" s="202"/>
      <c r="B5" s="203" t="s">
        <v>99</v>
      </c>
      <c r="C5" s="203"/>
      <c r="D5" s="205" t="s">
        <v>146</v>
      </c>
      <c r="E5" s="206" t="s">
        <v>150</v>
      </c>
      <c r="F5" s="208" t="s">
        <v>187</v>
      </c>
      <c r="G5" s="203" t="s">
        <v>50</v>
      </c>
      <c r="H5" s="203"/>
      <c r="I5" s="203"/>
    </row>
    <row r="6" spans="1:9" s="24" customFormat="1" ht="105.95" customHeight="1" x14ac:dyDescent="0.3">
      <c r="A6" s="202"/>
      <c r="B6" s="204"/>
      <c r="C6" s="204"/>
      <c r="D6" s="205"/>
      <c r="E6" s="207"/>
      <c r="F6" s="208"/>
      <c r="G6" s="124" t="s">
        <v>1</v>
      </c>
      <c r="H6" s="124" t="s">
        <v>147</v>
      </c>
      <c r="I6" s="124" t="s">
        <v>148</v>
      </c>
    </row>
    <row r="7" spans="1:9" s="24" customFormat="1" ht="22.7" customHeight="1" x14ac:dyDescent="0.3">
      <c r="A7" s="25"/>
      <c r="B7" s="198" t="s">
        <v>63</v>
      </c>
      <c r="C7" s="198"/>
      <c r="D7" s="198"/>
      <c r="E7" s="198"/>
      <c r="F7" s="198"/>
      <c r="G7" s="198"/>
      <c r="H7" s="198"/>
      <c r="I7" s="199"/>
    </row>
    <row r="8" spans="1:9" s="24" customFormat="1" ht="34.5" customHeight="1" x14ac:dyDescent="0.35">
      <c r="A8" s="25"/>
      <c r="B8" s="56" t="s">
        <v>117</v>
      </c>
      <c r="C8" s="57" t="s">
        <v>118</v>
      </c>
      <c r="D8" s="58">
        <f>D9+D22+D23+D24+D25+D26+D27+D28+D29+D32+D33+D34+D35+D36+D37+D40+D41+D42+D38+D39</f>
        <v>48866717.689999998</v>
      </c>
      <c r="E8" s="58">
        <f t="shared" ref="E8:F8" si="0">E9+E22+E23+E24+E25+E26+E27+E28+E29+E32+E33+E34+E35+E36+E37+E40+E41+E42+E38+E39</f>
        <v>46374374.689999998</v>
      </c>
      <c r="F8" s="58">
        <f t="shared" si="0"/>
        <v>30724537.010000002</v>
      </c>
      <c r="G8" s="59">
        <f>F8-E8</f>
        <v>-15649837.679999996</v>
      </c>
      <c r="H8" s="58">
        <f>IF(E8=0,0,F8/E8*100)</f>
        <v>66.253264255065687</v>
      </c>
      <c r="I8" s="58">
        <f>IF(D8=0,0,F8/D8*100)</f>
        <v>62.874157427371927</v>
      </c>
    </row>
    <row r="9" spans="1:9" s="26" customFormat="1" ht="59.25" customHeight="1" x14ac:dyDescent="0.2">
      <c r="B9" s="128" t="s">
        <v>76</v>
      </c>
      <c r="C9" s="129" t="s">
        <v>170</v>
      </c>
      <c r="D9" s="130">
        <f>D10+D11+D12+D13+D14+D15+D16+D17+D18+D19+D20+D21</f>
        <v>21077047</v>
      </c>
      <c r="E9" s="130">
        <f>E10+E11+E12+E13+E14+E15+E16+E17+E18+E19+E20+E21</f>
        <v>19781152</v>
      </c>
      <c r="F9" s="130">
        <f t="shared" ref="F9" si="1">F10+F11+F12+F13+F14+F15+F16+F17+F18+F19+F20+F21</f>
        <v>15500427.6</v>
      </c>
      <c r="G9" s="132">
        <f>F9-E9</f>
        <v>-4280724.4000000004</v>
      </c>
      <c r="H9" s="132">
        <f>IF(E9=0,0,F9/E9*100)</f>
        <v>78.359579866733739</v>
      </c>
      <c r="I9" s="132">
        <f>IF(D9=0,0,F9/D9*100)</f>
        <v>73.54174235128859</v>
      </c>
    </row>
    <row r="10" spans="1:9" s="178" customFormat="1" ht="38.25" customHeight="1" x14ac:dyDescent="0.2">
      <c r="B10" s="55">
        <v>2111</v>
      </c>
      <c r="C10" s="49" t="s">
        <v>151</v>
      </c>
      <c r="D10" s="50">
        <f>13558000+1030390</f>
        <v>14588390</v>
      </c>
      <c r="E10" s="50">
        <f>13408000+883390</f>
        <v>14291390</v>
      </c>
      <c r="F10" s="50">
        <f>11109451.8+847250.19</f>
        <v>11956701.99</v>
      </c>
      <c r="G10" s="51">
        <f t="shared" ref="G10:G183" si="2">F10-E10</f>
        <v>-2334688.0099999998</v>
      </c>
      <c r="H10" s="51">
        <f t="shared" ref="H10:H32" si="3">IF(E10=0,0,F10/E10*100)</f>
        <v>83.663674352179882</v>
      </c>
      <c r="I10" s="51">
        <f t="shared" ref="I10:I183" si="4">IF(D10=0,0,F10/D10*100)</f>
        <v>81.960394464365166</v>
      </c>
    </row>
    <row r="11" spans="1:9" s="26" customFormat="1" ht="38.25" customHeight="1" x14ac:dyDescent="0.2">
      <c r="B11" s="55">
        <v>2120</v>
      </c>
      <c r="C11" s="53" t="s">
        <v>152</v>
      </c>
      <c r="D11" s="54">
        <f>2616780+204910</f>
        <v>2821690</v>
      </c>
      <c r="E11" s="50">
        <f>2586780+182115</f>
        <v>2768895</v>
      </c>
      <c r="F11" s="50">
        <f>2297966.75+169984.48</f>
        <v>2467951.23</v>
      </c>
      <c r="G11" s="51">
        <f t="shared" si="2"/>
        <v>-300943.77</v>
      </c>
      <c r="H11" s="51">
        <f t="shared" si="3"/>
        <v>89.131268249608596</v>
      </c>
      <c r="I11" s="51">
        <f t="shared" si="4"/>
        <v>87.463584943774833</v>
      </c>
    </row>
    <row r="12" spans="1:9" s="26" customFormat="1" ht="43.5" customHeight="1" x14ac:dyDescent="0.2">
      <c r="B12" s="55">
        <v>2210</v>
      </c>
      <c r="C12" s="53" t="s">
        <v>135</v>
      </c>
      <c r="D12" s="54">
        <f>1336083+80000</f>
        <v>1416083</v>
      </c>
      <c r="E12" s="50">
        <f>1001983+71000</f>
        <v>1072983</v>
      </c>
      <c r="F12" s="50">
        <f>382128.27+23489.75</f>
        <v>405618.02</v>
      </c>
      <c r="G12" s="51">
        <f t="shared" si="2"/>
        <v>-667364.98</v>
      </c>
      <c r="H12" s="51">
        <f t="shared" si="3"/>
        <v>37.802837510007151</v>
      </c>
      <c r="I12" s="51">
        <f t="shared" si="4"/>
        <v>28.643661423800726</v>
      </c>
    </row>
    <row r="13" spans="1:9" s="26" customFormat="1" ht="53.25" customHeight="1" x14ac:dyDescent="0.2">
      <c r="B13" s="55">
        <v>2240</v>
      </c>
      <c r="C13" s="53" t="s">
        <v>141</v>
      </c>
      <c r="D13" s="54">
        <f>1520786+5000</f>
        <v>1525786</v>
      </c>
      <c r="E13" s="50">
        <f>943336+4800</f>
        <v>948136</v>
      </c>
      <c r="F13" s="50">
        <f>191824.02+3946.51</f>
        <v>195770.53</v>
      </c>
      <c r="G13" s="51">
        <f t="shared" si="2"/>
        <v>-752365.47</v>
      </c>
      <c r="H13" s="51">
        <f t="shared" si="3"/>
        <v>20.647937637638485</v>
      </c>
      <c r="I13" s="51">
        <f t="shared" si="4"/>
        <v>12.83079868343267</v>
      </c>
    </row>
    <row r="14" spans="1:9" s="26" customFormat="1" ht="48" customHeight="1" x14ac:dyDescent="0.2">
      <c r="B14" s="55">
        <v>2250</v>
      </c>
      <c r="C14" s="53" t="s">
        <v>153</v>
      </c>
      <c r="D14" s="54">
        <f>50000+9400</f>
        <v>59400</v>
      </c>
      <c r="E14" s="50">
        <f>37350+8700</f>
        <v>46050</v>
      </c>
      <c r="F14" s="50">
        <f>30820.87+6840</f>
        <v>37660.869999999995</v>
      </c>
      <c r="G14" s="51">
        <f t="shared" si="2"/>
        <v>-8389.1300000000047</v>
      </c>
      <c r="H14" s="51">
        <f t="shared" si="3"/>
        <v>81.782562432138974</v>
      </c>
      <c r="I14" s="51">
        <f t="shared" si="4"/>
        <v>63.402138047138038</v>
      </c>
    </row>
    <row r="15" spans="1:9" s="26" customFormat="1" ht="45" customHeight="1" x14ac:dyDescent="0.2">
      <c r="B15" s="55">
        <v>2271</v>
      </c>
      <c r="C15" s="53" t="s">
        <v>154</v>
      </c>
      <c r="D15" s="54">
        <v>103048</v>
      </c>
      <c r="E15" s="50">
        <v>103048</v>
      </c>
      <c r="F15" s="50">
        <v>94870</v>
      </c>
      <c r="G15" s="51">
        <f t="shared" si="2"/>
        <v>-8178</v>
      </c>
      <c r="H15" s="51">
        <f t="shared" si="3"/>
        <v>92.063892554925857</v>
      </c>
      <c r="I15" s="51">
        <f t="shared" si="4"/>
        <v>92.063892554925857</v>
      </c>
    </row>
    <row r="16" spans="1:9" s="26" customFormat="1" ht="45" customHeight="1" x14ac:dyDescent="0.2">
      <c r="B16" s="55">
        <v>2272</v>
      </c>
      <c r="C16" s="53" t="s">
        <v>155</v>
      </c>
      <c r="D16" s="54">
        <v>34000</v>
      </c>
      <c r="E16" s="50">
        <v>34000</v>
      </c>
      <c r="F16" s="50">
        <v>23211.39</v>
      </c>
      <c r="G16" s="51">
        <f t="shared" si="2"/>
        <v>-10788.61</v>
      </c>
      <c r="H16" s="51">
        <f t="shared" si="3"/>
        <v>68.268794117647062</v>
      </c>
      <c r="I16" s="51">
        <f t="shared" si="4"/>
        <v>68.268794117647062</v>
      </c>
    </row>
    <row r="17" spans="2:9" s="26" customFormat="1" ht="45.75" customHeight="1" x14ac:dyDescent="0.2">
      <c r="B17" s="55">
        <v>2273</v>
      </c>
      <c r="C17" s="53" t="s">
        <v>156</v>
      </c>
      <c r="D17" s="54">
        <v>200000</v>
      </c>
      <c r="E17" s="50">
        <v>200000</v>
      </c>
      <c r="F17" s="50">
        <v>135793.07</v>
      </c>
      <c r="G17" s="51">
        <f t="shared" si="2"/>
        <v>-64206.929999999993</v>
      </c>
      <c r="H17" s="51">
        <f t="shared" si="3"/>
        <v>67.896535</v>
      </c>
      <c r="I17" s="51">
        <f t="shared" si="4"/>
        <v>67.896535</v>
      </c>
    </row>
    <row r="18" spans="2:9" s="26" customFormat="1" ht="42.75" customHeight="1" x14ac:dyDescent="0.2">
      <c r="B18" s="55">
        <v>2274</v>
      </c>
      <c r="C18" s="53" t="s">
        <v>157</v>
      </c>
      <c r="D18" s="54">
        <v>215000</v>
      </c>
      <c r="E18" s="50">
        <v>215000</v>
      </c>
      <c r="F18" s="50">
        <v>129946.46</v>
      </c>
      <c r="G18" s="51">
        <f t="shared" si="2"/>
        <v>-85053.54</v>
      </c>
      <c r="H18" s="51">
        <f t="shared" si="3"/>
        <v>60.440213953488374</v>
      </c>
      <c r="I18" s="51">
        <f t="shared" si="4"/>
        <v>60.440213953488374</v>
      </c>
    </row>
    <row r="19" spans="2:9" s="26" customFormat="1" ht="45" customHeight="1" x14ac:dyDescent="0.2">
      <c r="B19" s="55">
        <v>2275</v>
      </c>
      <c r="C19" s="53" t="s">
        <v>158</v>
      </c>
      <c r="D19" s="54">
        <v>34200</v>
      </c>
      <c r="E19" s="50">
        <v>34200</v>
      </c>
      <c r="F19" s="50">
        <v>34200</v>
      </c>
      <c r="G19" s="51">
        <f t="shared" si="2"/>
        <v>0</v>
      </c>
      <c r="H19" s="51">
        <f t="shared" si="3"/>
        <v>100</v>
      </c>
      <c r="I19" s="51">
        <f t="shared" si="4"/>
        <v>100</v>
      </c>
    </row>
    <row r="20" spans="2:9" s="26" customFormat="1" ht="63" customHeight="1" x14ac:dyDescent="0.2">
      <c r="B20" s="55">
        <v>2282</v>
      </c>
      <c r="C20" s="53" t="s">
        <v>137</v>
      </c>
      <c r="D20" s="54">
        <f>40000+9450</f>
        <v>49450</v>
      </c>
      <c r="E20" s="50">
        <f>28000+9450</f>
        <v>37450</v>
      </c>
      <c r="F20" s="50">
        <v>0</v>
      </c>
      <c r="G20" s="51">
        <f t="shared" si="2"/>
        <v>-37450</v>
      </c>
      <c r="H20" s="51">
        <f t="shared" si="3"/>
        <v>0</v>
      </c>
      <c r="I20" s="51">
        <f t="shared" si="4"/>
        <v>0</v>
      </c>
    </row>
    <row r="21" spans="2:9" s="26" customFormat="1" ht="38.25" customHeight="1" x14ac:dyDescent="0.2">
      <c r="B21" s="55">
        <v>2800</v>
      </c>
      <c r="C21" s="53" t="s">
        <v>159</v>
      </c>
      <c r="D21" s="54">
        <v>30000</v>
      </c>
      <c r="E21" s="50">
        <v>30000</v>
      </c>
      <c r="F21" s="50">
        <v>18704.04</v>
      </c>
      <c r="G21" s="51">
        <f t="shared" si="2"/>
        <v>-11295.96</v>
      </c>
      <c r="H21" s="51">
        <f t="shared" si="3"/>
        <v>62.346800000000002</v>
      </c>
      <c r="I21" s="51">
        <f t="shared" si="4"/>
        <v>62.346800000000002</v>
      </c>
    </row>
    <row r="22" spans="2:9" s="178" customFormat="1" ht="44.25" customHeight="1" x14ac:dyDescent="0.2">
      <c r="B22" s="179" t="s">
        <v>77</v>
      </c>
      <c r="C22" s="140" t="s">
        <v>172</v>
      </c>
      <c r="D22" s="131">
        <v>650000</v>
      </c>
      <c r="E22" s="131">
        <v>514250</v>
      </c>
      <c r="F22" s="131">
        <v>115727.05</v>
      </c>
      <c r="G22" s="132">
        <f t="shared" si="2"/>
        <v>-398522.95</v>
      </c>
      <c r="H22" s="132">
        <f t="shared" si="3"/>
        <v>22.50404472532815</v>
      </c>
      <c r="I22" s="132">
        <f t="shared" si="4"/>
        <v>17.804161538461539</v>
      </c>
    </row>
    <row r="23" spans="2:9" s="26" customFormat="1" ht="60.75" customHeight="1" x14ac:dyDescent="0.2">
      <c r="B23" s="128">
        <v>2111</v>
      </c>
      <c r="C23" s="129" t="s">
        <v>88</v>
      </c>
      <c r="D23" s="130">
        <v>1497038</v>
      </c>
      <c r="E23" s="131">
        <v>1443390</v>
      </c>
      <c r="F23" s="131">
        <v>767642.57</v>
      </c>
      <c r="G23" s="132">
        <f t="shared" si="2"/>
        <v>-675747.43</v>
      </c>
      <c r="H23" s="132">
        <f t="shared" si="3"/>
        <v>53.183309431269443</v>
      </c>
      <c r="I23" s="132">
        <f t="shared" si="4"/>
        <v>51.277427159497613</v>
      </c>
    </row>
    <row r="24" spans="2:9" s="26" customFormat="1" ht="51.75" customHeight="1" x14ac:dyDescent="0.2">
      <c r="B24" s="134">
        <v>2146</v>
      </c>
      <c r="C24" s="129" t="s">
        <v>119</v>
      </c>
      <c r="D24" s="130">
        <v>253400</v>
      </c>
      <c r="E24" s="131">
        <v>253400</v>
      </c>
      <c r="F24" s="131">
        <v>253305.44</v>
      </c>
      <c r="G24" s="132">
        <f t="shared" si="2"/>
        <v>-94.559999999997672</v>
      </c>
      <c r="H24" s="132">
        <f t="shared" si="3"/>
        <v>99.962683504340959</v>
      </c>
      <c r="I24" s="132">
        <f t="shared" si="4"/>
        <v>99.962683504340959</v>
      </c>
    </row>
    <row r="25" spans="2:9" s="26" customFormat="1" ht="47.25" customHeight="1" x14ac:dyDescent="0.2">
      <c r="B25" s="134">
        <v>2152</v>
      </c>
      <c r="C25" s="129" t="s">
        <v>160</v>
      </c>
      <c r="D25" s="130">
        <v>170000</v>
      </c>
      <c r="E25" s="131">
        <v>170000</v>
      </c>
      <c r="F25" s="131">
        <v>0</v>
      </c>
      <c r="G25" s="132">
        <f t="shared" si="2"/>
        <v>-170000</v>
      </c>
      <c r="H25" s="132">
        <f t="shared" si="3"/>
        <v>0</v>
      </c>
      <c r="I25" s="132">
        <f t="shared" si="4"/>
        <v>0</v>
      </c>
    </row>
    <row r="26" spans="2:9" s="26" customFormat="1" ht="60.75" customHeight="1" x14ac:dyDescent="0.2">
      <c r="B26" s="134">
        <v>3050</v>
      </c>
      <c r="C26" s="129" t="s">
        <v>120</v>
      </c>
      <c r="D26" s="130">
        <v>477800</v>
      </c>
      <c r="E26" s="131">
        <v>352200</v>
      </c>
      <c r="F26" s="131">
        <v>352194.92</v>
      </c>
      <c r="G26" s="132">
        <f t="shared" si="2"/>
        <v>-5.0800000000162981</v>
      </c>
      <c r="H26" s="132">
        <f t="shared" si="3"/>
        <v>99.998557637705844</v>
      </c>
      <c r="I26" s="132">
        <f t="shared" si="4"/>
        <v>73.711787358727491</v>
      </c>
    </row>
    <row r="27" spans="2:9" s="26" customFormat="1" ht="84" customHeight="1" x14ac:dyDescent="0.2">
      <c r="B27" s="128">
        <v>3104</v>
      </c>
      <c r="C27" s="129" t="s">
        <v>161</v>
      </c>
      <c r="D27" s="130">
        <v>0</v>
      </c>
      <c r="E27" s="131">
        <v>0</v>
      </c>
      <c r="F27" s="131">
        <v>0</v>
      </c>
      <c r="G27" s="132">
        <f>F27-E27</f>
        <v>0</v>
      </c>
      <c r="H27" s="132">
        <f t="shared" si="3"/>
        <v>0</v>
      </c>
      <c r="I27" s="132">
        <f t="shared" si="4"/>
        <v>0</v>
      </c>
    </row>
    <row r="28" spans="2:9" s="26" customFormat="1" ht="106.5" customHeight="1" x14ac:dyDescent="0.2">
      <c r="B28" s="128">
        <v>3140</v>
      </c>
      <c r="C28" s="129" t="s">
        <v>121</v>
      </c>
      <c r="D28" s="130">
        <v>300000</v>
      </c>
      <c r="E28" s="131">
        <v>300000</v>
      </c>
      <c r="F28" s="131">
        <v>0</v>
      </c>
      <c r="G28" s="132">
        <f>F28-E28</f>
        <v>-300000</v>
      </c>
      <c r="H28" s="132">
        <f t="shared" si="3"/>
        <v>0</v>
      </c>
      <c r="I28" s="132">
        <f t="shared" si="4"/>
        <v>0</v>
      </c>
    </row>
    <row r="29" spans="2:9" s="26" customFormat="1" ht="51" customHeight="1" x14ac:dyDescent="0.2">
      <c r="B29" s="128">
        <v>3242</v>
      </c>
      <c r="C29" s="129" t="s">
        <v>89</v>
      </c>
      <c r="D29" s="130">
        <f>D30+D31</f>
        <v>3832212.69</v>
      </c>
      <c r="E29" s="130">
        <f t="shared" ref="E29:F29" si="5">E30+E31</f>
        <v>3251212.69</v>
      </c>
      <c r="F29" s="130">
        <f t="shared" si="5"/>
        <v>2627308.08</v>
      </c>
      <c r="G29" s="132">
        <f t="shared" si="2"/>
        <v>-623904.60999999987</v>
      </c>
      <c r="H29" s="132">
        <f t="shared" si="3"/>
        <v>80.810095509315943</v>
      </c>
      <c r="I29" s="132">
        <f t="shared" si="4"/>
        <v>68.558514167437821</v>
      </c>
    </row>
    <row r="30" spans="2:9" s="26" customFormat="1" ht="51" customHeight="1" x14ac:dyDescent="0.2">
      <c r="B30" s="55">
        <v>2610</v>
      </c>
      <c r="C30" s="53" t="s">
        <v>188</v>
      </c>
      <c r="D30" s="54">
        <v>2832212.69</v>
      </c>
      <c r="E30" s="50">
        <v>2486212.69</v>
      </c>
      <c r="F30" s="50">
        <v>2119603.58</v>
      </c>
      <c r="G30" s="51">
        <f t="shared" si="2"/>
        <v>-366609.10999999987</v>
      </c>
      <c r="H30" s="51">
        <f t="shared" si="3"/>
        <v>85.254314263837188</v>
      </c>
      <c r="I30" s="51">
        <f t="shared" si="4"/>
        <v>74.839138581784979</v>
      </c>
    </row>
    <row r="31" spans="2:9" s="26" customFormat="1" ht="51" customHeight="1" x14ac:dyDescent="0.2">
      <c r="B31" s="55">
        <v>2730</v>
      </c>
      <c r="C31" s="53" t="s">
        <v>189</v>
      </c>
      <c r="D31" s="54">
        <v>1000000</v>
      </c>
      <c r="E31" s="50">
        <v>765000</v>
      </c>
      <c r="F31" s="50">
        <v>507704.5</v>
      </c>
      <c r="G31" s="51">
        <f t="shared" si="2"/>
        <v>-257295.5</v>
      </c>
      <c r="H31" s="51">
        <f t="shared" si="3"/>
        <v>66.366601307189541</v>
      </c>
      <c r="I31" s="51">
        <f t="shared" si="4"/>
        <v>50.770449999999997</v>
      </c>
    </row>
    <row r="32" spans="2:9" s="26" customFormat="1" ht="41.25" customHeight="1" x14ac:dyDescent="0.2">
      <c r="B32" s="128">
        <v>6013</v>
      </c>
      <c r="C32" s="129" t="s">
        <v>104</v>
      </c>
      <c r="D32" s="130">
        <v>2400000</v>
      </c>
      <c r="E32" s="131">
        <v>2400000</v>
      </c>
      <c r="F32" s="131">
        <v>1662231.52</v>
      </c>
      <c r="G32" s="132">
        <f t="shared" si="2"/>
        <v>-737768.48</v>
      </c>
      <c r="H32" s="132">
        <f t="shared" si="3"/>
        <v>69.259646666666669</v>
      </c>
      <c r="I32" s="132">
        <f t="shared" si="4"/>
        <v>69.259646666666669</v>
      </c>
    </row>
    <row r="33" spans="2:13" s="26" customFormat="1" ht="57" customHeight="1" x14ac:dyDescent="0.2">
      <c r="B33" s="128">
        <v>6016</v>
      </c>
      <c r="C33" s="129" t="s">
        <v>105</v>
      </c>
      <c r="D33" s="130">
        <v>96610</v>
      </c>
      <c r="E33" s="131">
        <v>96610</v>
      </c>
      <c r="F33" s="131">
        <v>0</v>
      </c>
      <c r="G33" s="132">
        <f t="shared" si="2"/>
        <v>-96610</v>
      </c>
      <c r="H33" s="132">
        <f>IF(E33=0,0,F33/E33*100)</f>
        <v>0</v>
      </c>
      <c r="I33" s="132">
        <f t="shared" si="4"/>
        <v>0</v>
      </c>
    </row>
    <row r="34" spans="2:13" s="26" customFormat="1" ht="38.25" customHeight="1" x14ac:dyDescent="0.2">
      <c r="B34" s="128">
        <v>6017</v>
      </c>
      <c r="C34" s="129" t="s">
        <v>106</v>
      </c>
      <c r="D34" s="130">
        <v>330000</v>
      </c>
      <c r="E34" s="131">
        <v>330000</v>
      </c>
      <c r="F34" s="131">
        <v>183992</v>
      </c>
      <c r="G34" s="132">
        <f t="shared" si="2"/>
        <v>-146008</v>
      </c>
      <c r="H34" s="132">
        <f>IF(E34=0,0,F34/E34*100)</f>
        <v>55.75515151515151</v>
      </c>
      <c r="I34" s="132">
        <f t="shared" si="4"/>
        <v>55.75515151515151</v>
      </c>
    </row>
    <row r="35" spans="2:13" s="26" customFormat="1" ht="46.5" customHeight="1" x14ac:dyDescent="0.2">
      <c r="B35" s="128">
        <v>6030</v>
      </c>
      <c r="C35" s="129" t="s">
        <v>107</v>
      </c>
      <c r="D35" s="130">
        <v>13320650</v>
      </c>
      <c r="E35" s="131">
        <v>13117200</v>
      </c>
      <c r="F35" s="131">
        <v>8092506.9699999997</v>
      </c>
      <c r="G35" s="132">
        <f t="shared" si="2"/>
        <v>-5024693.03</v>
      </c>
      <c r="H35" s="132">
        <f>IF(E35=0,0,F35/E35*100)</f>
        <v>61.693859741408232</v>
      </c>
      <c r="I35" s="132">
        <f t="shared" si="4"/>
        <v>60.75159222710603</v>
      </c>
    </row>
    <row r="36" spans="2:13" s="26" customFormat="1" ht="38.25" customHeight="1" x14ac:dyDescent="0.2">
      <c r="B36" s="128">
        <v>7130</v>
      </c>
      <c r="C36" s="129" t="s">
        <v>122</v>
      </c>
      <c r="D36" s="130">
        <v>324500</v>
      </c>
      <c r="E36" s="131">
        <v>324500</v>
      </c>
      <c r="F36" s="131">
        <v>8000</v>
      </c>
      <c r="G36" s="132">
        <f t="shared" si="2"/>
        <v>-316500</v>
      </c>
      <c r="H36" s="132">
        <f>IF(E36=0,0,F36/E36*100)</f>
        <v>2.4653312788906012</v>
      </c>
      <c r="I36" s="132">
        <f t="shared" si="4"/>
        <v>2.4653312788906012</v>
      </c>
    </row>
    <row r="37" spans="2:13" s="26" customFormat="1" ht="56.25" customHeight="1" x14ac:dyDescent="0.2">
      <c r="B37" s="128">
        <v>7442</v>
      </c>
      <c r="C37" s="129" t="s">
        <v>108</v>
      </c>
      <c r="D37" s="130">
        <v>0</v>
      </c>
      <c r="E37" s="131">
        <v>0</v>
      </c>
      <c r="F37" s="131">
        <v>0</v>
      </c>
      <c r="G37" s="132">
        <f t="shared" si="2"/>
        <v>0</v>
      </c>
      <c r="H37" s="132">
        <f t="shared" ref="H37:H201" si="6">IF(E37=0,0,F37/E37*100)</f>
        <v>0</v>
      </c>
      <c r="I37" s="132">
        <f t="shared" si="4"/>
        <v>0</v>
      </c>
    </row>
    <row r="38" spans="2:13" s="178" customFormat="1" ht="56.25" customHeight="1" x14ac:dyDescent="0.2">
      <c r="B38" s="128">
        <v>7461</v>
      </c>
      <c r="C38" s="140" t="s">
        <v>173</v>
      </c>
      <c r="D38" s="131">
        <v>2550000</v>
      </c>
      <c r="E38" s="131">
        <v>2550000</v>
      </c>
      <c r="F38" s="131">
        <v>0</v>
      </c>
      <c r="G38" s="132">
        <f t="shared" si="2"/>
        <v>-2550000</v>
      </c>
      <c r="H38" s="132">
        <f t="shared" si="6"/>
        <v>0</v>
      </c>
      <c r="I38" s="132">
        <f t="shared" si="4"/>
        <v>0</v>
      </c>
    </row>
    <row r="39" spans="2:13" s="178" customFormat="1" ht="48" customHeight="1" x14ac:dyDescent="0.2">
      <c r="B39" s="128">
        <v>7470</v>
      </c>
      <c r="C39" s="140" t="s">
        <v>174</v>
      </c>
      <c r="D39" s="131">
        <v>65000</v>
      </c>
      <c r="E39" s="131">
        <v>65000</v>
      </c>
      <c r="F39" s="131">
        <v>0</v>
      </c>
      <c r="G39" s="132">
        <f t="shared" si="2"/>
        <v>-65000</v>
      </c>
      <c r="H39" s="132">
        <f t="shared" si="6"/>
        <v>0</v>
      </c>
      <c r="I39" s="132">
        <f t="shared" si="4"/>
        <v>0</v>
      </c>
    </row>
    <row r="40" spans="2:13" s="26" customFormat="1" ht="46.5" customHeight="1" x14ac:dyDescent="0.2">
      <c r="B40" s="128">
        <v>7680</v>
      </c>
      <c r="C40" s="129" t="s">
        <v>109</v>
      </c>
      <c r="D40" s="130">
        <v>56000</v>
      </c>
      <c r="E40" s="131">
        <v>56000</v>
      </c>
      <c r="F40" s="131">
        <v>35770</v>
      </c>
      <c r="G40" s="132">
        <f t="shared" si="2"/>
        <v>-20230</v>
      </c>
      <c r="H40" s="132">
        <f t="shared" si="6"/>
        <v>63.875000000000007</v>
      </c>
      <c r="I40" s="132">
        <f t="shared" si="4"/>
        <v>63.875000000000007</v>
      </c>
    </row>
    <row r="41" spans="2:13" s="26" customFormat="1" ht="42" customHeight="1" x14ac:dyDescent="0.2">
      <c r="B41" s="128">
        <v>7693</v>
      </c>
      <c r="C41" s="129" t="s">
        <v>162</v>
      </c>
      <c r="D41" s="130">
        <v>766460</v>
      </c>
      <c r="E41" s="131">
        <v>739460</v>
      </c>
      <c r="F41" s="131">
        <v>569781.16</v>
      </c>
      <c r="G41" s="132">
        <f t="shared" si="2"/>
        <v>-169678.83999999997</v>
      </c>
      <c r="H41" s="132">
        <f t="shared" si="6"/>
        <v>77.053682416898823</v>
      </c>
      <c r="I41" s="132">
        <f t="shared" si="4"/>
        <v>74.339321034365796</v>
      </c>
    </row>
    <row r="42" spans="2:13" s="26" customFormat="1" ht="56.25" customHeight="1" x14ac:dyDescent="0.2">
      <c r="B42" s="128">
        <v>8210</v>
      </c>
      <c r="C42" s="129" t="s">
        <v>163</v>
      </c>
      <c r="D42" s="130">
        <v>700000</v>
      </c>
      <c r="E42" s="131">
        <v>630000</v>
      </c>
      <c r="F42" s="131">
        <v>555649.69999999995</v>
      </c>
      <c r="G42" s="132">
        <f t="shared" si="2"/>
        <v>-74350.300000000047</v>
      </c>
      <c r="H42" s="132">
        <f t="shared" si="6"/>
        <v>88.198365079365075</v>
      </c>
      <c r="I42" s="132">
        <f t="shared" si="4"/>
        <v>79.378528571428561</v>
      </c>
    </row>
    <row r="43" spans="2:13" s="26" customFormat="1" ht="42.75" customHeight="1" x14ac:dyDescent="0.2">
      <c r="B43" s="60" t="s">
        <v>123</v>
      </c>
      <c r="C43" s="61" t="s">
        <v>124</v>
      </c>
      <c r="D43" s="62">
        <f>D44+D58+D73+D83+D90+D97+D104+D98</f>
        <v>81323945.689999998</v>
      </c>
      <c r="E43" s="62">
        <f t="shared" ref="E43:F43" si="7">E44+E58+E73+E83+E90+E97+E104+E98</f>
        <v>68939164.689999998</v>
      </c>
      <c r="F43" s="62">
        <f t="shared" si="7"/>
        <v>62057159.18</v>
      </c>
      <c r="G43" s="62">
        <f t="shared" si="2"/>
        <v>-6882005.5099999979</v>
      </c>
      <c r="H43" s="63">
        <f>IF(E43=0,0,F43/E43*100)</f>
        <v>90.017277492487125</v>
      </c>
      <c r="I43" s="63">
        <f t="shared" si="4"/>
        <v>76.308593555650432</v>
      </c>
      <c r="M43" s="183"/>
    </row>
    <row r="44" spans="2:13" s="26" customFormat="1" ht="31.5" customHeight="1" x14ac:dyDescent="0.2">
      <c r="B44" s="135" t="s">
        <v>78</v>
      </c>
      <c r="C44" s="70" t="s">
        <v>79</v>
      </c>
      <c r="D44" s="136">
        <f>D45+D46+D47+D48+D49+D50+D51+D52+D53+D54+D55+D56+D57</f>
        <v>11589465</v>
      </c>
      <c r="E44" s="136">
        <f t="shared" ref="E44:F44" si="8">E45+E46+E47+E48+E49+E50+E51+E52+E53+E54+E55+E56+E57</f>
        <v>10424303</v>
      </c>
      <c r="F44" s="136">
        <f t="shared" si="8"/>
        <v>9518236.7500000019</v>
      </c>
      <c r="G44" s="136">
        <f>F44-E44</f>
        <v>-906066.24999999814</v>
      </c>
      <c r="H44" s="132">
        <f t="shared" si="6"/>
        <v>91.308135901268429</v>
      </c>
      <c r="I44" s="132">
        <f t="shared" si="4"/>
        <v>82.128353206985835</v>
      </c>
    </row>
    <row r="45" spans="2:13" s="26" customFormat="1" ht="31.5" customHeight="1" x14ac:dyDescent="0.2">
      <c r="B45" s="64">
        <v>2111</v>
      </c>
      <c r="C45" s="65" t="s">
        <v>151</v>
      </c>
      <c r="D45" s="66">
        <v>7378363</v>
      </c>
      <c r="E45" s="66">
        <v>6591920</v>
      </c>
      <c r="F45" s="66">
        <v>6479630.1600000001</v>
      </c>
      <c r="G45" s="136">
        <f t="shared" si="2"/>
        <v>-112289.83999999985</v>
      </c>
      <c r="H45" s="132">
        <f t="shared" si="6"/>
        <v>98.296553356230049</v>
      </c>
      <c r="I45" s="132">
        <f t="shared" si="4"/>
        <v>87.819346378051605</v>
      </c>
    </row>
    <row r="46" spans="2:13" s="26" customFormat="1" ht="31.5" customHeight="1" x14ac:dyDescent="0.2">
      <c r="B46" s="64">
        <v>2120</v>
      </c>
      <c r="C46" s="65" t="s">
        <v>152</v>
      </c>
      <c r="D46" s="66">
        <v>1585857</v>
      </c>
      <c r="E46" s="66">
        <v>1399640</v>
      </c>
      <c r="F46" s="66">
        <v>1373317.73</v>
      </c>
      <c r="G46" s="136">
        <f t="shared" si="2"/>
        <v>-26322.270000000019</v>
      </c>
      <c r="H46" s="132">
        <f t="shared" si="6"/>
        <v>98.119354262524652</v>
      </c>
      <c r="I46" s="132">
        <f t="shared" si="4"/>
        <v>86.597828808019898</v>
      </c>
    </row>
    <row r="47" spans="2:13" s="26" customFormat="1" ht="31.5" customHeight="1" x14ac:dyDescent="0.2">
      <c r="B47" s="64">
        <v>2210</v>
      </c>
      <c r="C47" s="65" t="s">
        <v>135</v>
      </c>
      <c r="D47" s="66">
        <v>41237</v>
      </c>
      <c r="E47" s="66">
        <v>41237</v>
      </c>
      <c r="F47" s="66">
        <v>31885.9</v>
      </c>
      <c r="G47" s="136">
        <f t="shared" si="2"/>
        <v>-9351.0999999999985</v>
      </c>
      <c r="H47" s="132">
        <f t="shared" si="6"/>
        <v>77.323520139680397</v>
      </c>
      <c r="I47" s="132">
        <f t="shared" si="4"/>
        <v>77.323520139680397</v>
      </c>
    </row>
    <row r="48" spans="2:13" s="26" customFormat="1" ht="31.5" customHeight="1" x14ac:dyDescent="0.2">
      <c r="B48" s="64">
        <v>2220</v>
      </c>
      <c r="C48" s="65" t="s">
        <v>164</v>
      </c>
      <c r="D48" s="66">
        <v>3500</v>
      </c>
      <c r="E48" s="66">
        <v>3500</v>
      </c>
      <c r="F48" s="66">
        <v>0</v>
      </c>
      <c r="G48" s="136">
        <f t="shared" si="2"/>
        <v>-3500</v>
      </c>
      <c r="H48" s="132">
        <f t="shared" si="6"/>
        <v>0</v>
      </c>
      <c r="I48" s="132">
        <f t="shared" si="4"/>
        <v>0</v>
      </c>
    </row>
    <row r="49" spans="2:9" s="26" customFormat="1" ht="31.5" customHeight="1" x14ac:dyDescent="0.2">
      <c r="B49" s="64">
        <v>2230</v>
      </c>
      <c r="C49" s="65" t="s">
        <v>140</v>
      </c>
      <c r="D49" s="66">
        <v>750000</v>
      </c>
      <c r="E49" s="66">
        <v>678000</v>
      </c>
      <c r="F49" s="66">
        <v>367594.92</v>
      </c>
      <c r="G49" s="136">
        <f t="shared" si="2"/>
        <v>-310405.08</v>
      </c>
      <c r="H49" s="132">
        <f t="shared" si="6"/>
        <v>54.217539823008842</v>
      </c>
      <c r="I49" s="132">
        <f t="shared" si="4"/>
        <v>49.012656</v>
      </c>
    </row>
    <row r="50" spans="2:9" s="26" customFormat="1" ht="31.5" customHeight="1" x14ac:dyDescent="0.2">
      <c r="B50" s="64">
        <v>2240</v>
      </c>
      <c r="C50" s="65" t="s">
        <v>141</v>
      </c>
      <c r="D50" s="66">
        <v>50991</v>
      </c>
      <c r="E50" s="66">
        <v>47689</v>
      </c>
      <c r="F50" s="66">
        <v>5288.94</v>
      </c>
      <c r="G50" s="136">
        <f t="shared" si="2"/>
        <v>-42400.06</v>
      </c>
      <c r="H50" s="132">
        <f t="shared" si="6"/>
        <v>11.090482081821804</v>
      </c>
      <c r="I50" s="132">
        <f t="shared" si="4"/>
        <v>10.372300994293109</v>
      </c>
    </row>
    <row r="51" spans="2:9" s="26" customFormat="1" ht="31.5" customHeight="1" x14ac:dyDescent="0.2">
      <c r="B51" s="64">
        <v>2250</v>
      </c>
      <c r="C51" s="65" t="s">
        <v>153</v>
      </c>
      <c r="D51" s="66">
        <v>6400</v>
      </c>
      <c r="E51" s="66">
        <v>6400</v>
      </c>
      <c r="F51" s="66">
        <v>560</v>
      </c>
      <c r="G51" s="136">
        <f t="shared" si="2"/>
        <v>-5840</v>
      </c>
      <c r="H51" s="132">
        <f t="shared" si="6"/>
        <v>8.75</v>
      </c>
      <c r="I51" s="132">
        <f t="shared" si="4"/>
        <v>8.75</v>
      </c>
    </row>
    <row r="52" spans="2:9" s="26" customFormat="1" ht="31.5" customHeight="1" x14ac:dyDescent="0.2">
      <c r="B52" s="64">
        <v>2271</v>
      </c>
      <c r="C52" s="65" t="s">
        <v>154</v>
      </c>
      <c r="D52" s="66">
        <v>769326</v>
      </c>
      <c r="E52" s="66">
        <v>712326</v>
      </c>
      <c r="F52" s="66">
        <v>683230.88</v>
      </c>
      <c r="G52" s="136">
        <f t="shared" si="2"/>
        <v>-29095.119999999995</v>
      </c>
      <c r="H52" s="132">
        <f t="shared" si="6"/>
        <v>95.915476902429504</v>
      </c>
      <c r="I52" s="132">
        <f t="shared" si="4"/>
        <v>88.809019843343393</v>
      </c>
    </row>
    <row r="53" spans="2:9" s="26" customFormat="1" ht="31.5" customHeight="1" x14ac:dyDescent="0.2">
      <c r="B53" s="64">
        <v>2272</v>
      </c>
      <c r="C53" s="65" t="s">
        <v>155</v>
      </c>
      <c r="D53" s="66">
        <v>93270</v>
      </c>
      <c r="E53" s="66">
        <v>85070</v>
      </c>
      <c r="F53" s="66">
        <v>66580.100000000006</v>
      </c>
      <c r="G53" s="136">
        <f t="shared" si="2"/>
        <v>-18489.899999999994</v>
      </c>
      <c r="H53" s="132">
        <f t="shared" si="6"/>
        <v>78.265075819913022</v>
      </c>
      <c r="I53" s="132">
        <f t="shared" si="4"/>
        <v>71.384260748364966</v>
      </c>
    </row>
    <row r="54" spans="2:9" s="26" customFormat="1" ht="31.5" customHeight="1" x14ac:dyDescent="0.2">
      <c r="B54" s="64">
        <v>2273</v>
      </c>
      <c r="C54" s="65" t="s">
        <v>156</v>
      </c>
      <c r="D54" s="66">
        <v>359468</v>
      </c>
      <c r="E54" s="66">
        <v>319468</v>
      </c>
      <c r="F54" s="66">
        <v>281446.15999999997</v>
      </c>
      <c r="G54" s="136">
        <f t="shared" si="2"/>
        <v>-38021.840000000026</v>
      </c>
      <c r="H54" s="132">
        <f t="shared" si="6"/>
        <v>88.098388570999276</v>
      </c>
      <c r="I54" s="132">
        <f t="shared" si="4"/>
        <v>78.295191783413259</v>
      </c>
    </row>
    <row r="55" spans="2:9" s="26" customFormat="1" ht="31.5" customHeight="1" x14ac:dyDescent="0.2">
      <c r="B55" s="64">
        <v>2274</v>
      </c>
      <c r="C55" s="65" t="s">
        <v>157</v>
      </c>
      <c r="D55" s="66">
        <v>287000</v>
      </c>
      <c r="E55" s="66">
        <v>275000</v>
      </c>
      <c r="F55" s="66">
        <v>206053.46</v>
      </c>
      <c r="G55" s="136">
        <f t="shared" si="2"/>
        <v>-68946.540000000008</v>
      </c>
      <c r="H55" s="132">
        <f t="shared" si="6"/>
        <v>74.92853090909091</v>
      </c>
      <c r="I55" s="132">
        <f t="shared" si="4"/>
        <v>71.795630662020898</v>
      </c>
    </row>
    <row r="56" spans="2:9" s="26" customFormat="1" ht="38.25" customHeight="1" x14ac:dyDescent="0.2">
      <c r="B56" s="64">
        <v>2275</v>
      </c>
      <c r="C56" s="65" t="s">
        <v>158</v>
      </c>
      <c r="D56" s="66">
        <v>90103</v>
      </c>
      <c r="E56" s="66">
        <v>90103</v>
      </c>
      <c r="F56" s="66">
        <v>22648.5</v>
      </c>
      <c r="G56" s="136">
        <f t="shared" si="2"/>
        <v>-67454.5</v>
      </c>
      <c r="H56" s="132">
        <f t="shared" si="6"/>
        <v>25.136232977814277</v>
      </c>
      <c r="I56" s="132">
        <f t="shared" si="4"/>
        <v>25.136232977814277</v>
      </c>
    </row>
    <row r="57" spans="2:9" s="26" customFormat="1" ht="66" customHeight="1" x14ac:dyDescent="0.2">
      <c r="B57" s="64">
        <v>2282</v>
      </c>
      <c r="C57" s="65" t="s">
        <v>137</v>
      </c>
      <c r="D57" s="66">
        <v>173950</v>
      </c>
      <c r="E57" s="66">
        <v>173950</v>
      </c>
      <c r="F57" s="66">
        <v>0</v>
      </c>
      <c r="G57" s="136">
        <f t="shared" si="2"/>
        <v>-173950</v>
      </c>
      <c r="H57" s="132">
        <f t="shared" si="6"/>
        <v>0</v>
      </c>
      <c r="I57" s="132">
        <f t="shared" si="4"/>
        <v>0</v>
      </c>
    </row>
    <row r="58" spans="2:9" s="26" customFormat="1" ht="109.5" customHeight="1" x14ac:dyDescent="0.2">
      <c r="B58" s="135" t="s">
        <v>80</v>
      </c>
      <c r="C58" s="70" t="s">
        <v>81</v>
      </c>
      <c r="D58" s="136">
        <f>D59+D60+D61+D62+D63+D64+D65+D66+D67+D68+D69+D70+D71+D72</f>
        <v>62824978.689999998</v>
      </c>
      <c r="E58" s="136">
        <f t="shared" ref="E58:F58" si="9">E59+E60+E61+E62+E63+E64+E65+E66+E67+E68+E69+E70+E71+E72</f>
        <v>52123057.689999998</v>
      </c>
      <c r="F58" s="136">
        <f t="shared" si="9"/>
        <v>48257446.399999999</v>
      </c>
      <c r="G58" s="136">
        <f t="shared" si="2"/>
        <v>-3865611.2899999991</v>
      </c>
      <c r="H58" s="132">
        <f>IF(E58=0,0,F58/E58*100)</f>
        <v>92.583682805044589</v>
      </c>
      <c r="I58" s="132">
        <f t="shared" si="4"/>
        <v>76.812515350174323</v>
      </c>
    </row>
    <row r="59" spans="2:9" s="26" customFormat="1" ht="38.25" customHeight="1" x14ac:dyDescent="0.2">
      <c r="B59" s="64">
        <v>2111</v>
      </c>
      <c r="C59" s="65" t="s">
        <v>151</v>
      </c>
      <c r="D59" s="66">
        <v>44719573</v>
      </c>
      <c r="E59" s="66">
        <v>36735123</v>
      </c>
      <c r="F59" s="66">
        <v>34893149.600000001</v>
      </c>
      <c r="G59" s="136">
        <f t="shared" si="2"/>
        <v>-1841973.3999999985</v>
      </c>
      <c r="H59" s="132">
        <f t="shared" ref="H59:H72" si="10">IF(E59=0,0,F59/E59*100)</f>
        <v>94.985797652018206</v>
      </c>
      <c r="I59" s="132">
        <f t="shared" si="4"/>
        <v>78.026571497004241</v>
      </c>
    </row>
    <row r="60" spans="2:9" s="26" customFormat="1" ht="42" customHeight="1" x14ac:dyDescent="0.2">
      <c r="B60" s="64">
        <v>2120</v>
      </c>
      <c r="C60" s="65" t="s">
        <v>152</v>
      </c>
      <c r="D60" s="66">
        <v>9753550</v>
      </c>
      <c r="E60" s="66">
        <v>7690573</v>
      </c>
      <c r="F60" s="66">
        <v>7455642.4299999997</v>
      </c>
      <c r="G60" s="136">
        <f t="shared" si="2"/>
        <v>-234930.5700000003</v>
      </c>
      <c r="H60" s="132">
        <f t="shared" si="10"/>
        <v>96.945213705142635</v>
      </c>
      <c r="I60" s="132">
        <f t="shared" si="4"/>
        <v>76.44029537963101</v>
      </c>
    </row>
    <row r="61" spans="2:9" s="26" customFormat="1" ht="46.5" customHeight="1" x14ac:dyDescent="0.2">
      <c r="B61" s="64">
        <v>2210</v>
      </c>
      <c r="C61" s="65" t="s">
        <v>135</v>
      </c>
      <c r="D61" s="66">
        <v>202128</v>
      </c>
      <c r="E61" s="66">
        <v>202128</v>
      </c>
      <c r="F61" s="66">
        <v>119231.25</v>
      </c>
      <c r="G61" s="136">
        <f t="shared" si="2"/>
        <v>-82896.75</v>
      </c>
      <c r="H61" s="132">
        <f t="shared" si="10"/>
        <v>58.987992757064831</v>
      </c>
      <c r="I61" s="132">
        <f t="shared" si="4"/>
        <v>58.987992757064831</v>
      </c>
    </row>
    <row r="62" spans="2:9" s="26" customFormat="1" ht="45.75" customHeight="1" x14ac:dyDescent="0.2">
      <c r="B62" s="64">
        <v>2220</v>
      </c>
      <c r="C62" s="65" t="s">
        <v>164</v>
      </c>
      <c r="D62" s="66">
        <v>0</v>
      </c>
      <c r="E62" s="66">
        <v>0</v>
      </c>
      <c r="F62" s="66">
        <v>0</v>
      </c>
      <c r="G62" s="136">
        <f t="shared" si="2"/>
        <v>0</v>
      </c>
      <c r="H62" s="132">
        <f t="shared" si="10"/>
        <v>0</v>
      </c>
      <c r="I62" s="132">
        <f t="shared" si="4"/>
        <v>0</v>
      </c>
    </row>
    <row r="63" spans="2:9" s="26" customFormat="1" ht="37.5" customHeight="1" x14ac:dyDescent="0.2">
      <c r="B63" s="64">
        <v>2230</v>
      </c>
      <c r="C63" s="65" t="s">
        <v>140</v>
      </c>
      <c r="D63" s="66">
        <v>675000</v>
      </c>
      <c r="E63" s="66">
        <v>540000</v>
      </c>
      <c r="F63" s="66">
        <v>472560.62</v>
      </c>
      <c r="G63" s="136">
        <f t="shared" si="2"/>
        <v>-67439.38</v>
      </c>
      <c r="H63" s="132">
        <f t="shared" si="10"/>
        <v>87.511225925925928</v>
      </c>
      <c r="I63" s="132">
        <f t="shared" si="4"/>
        <v>70.008980740740739</v>
      </c>
    </row>
    <row r="64" spans="2:9" s="26" customFormat="1" ht="42" customHeight="1" x14ac:dyDescent="0.2">
      <c r="B64" s="64">
        <v>2240</v>
      </c>
      <c r="C64" s="65" t="s">
        <v>141</v>
      </c>
      <c r="D64" s="66">
        <v>848080.69</v>
      </c>
      <c r="E64" s="66">
        <v>833230.69</v>
      </c>
      <c r="F64" s="66">
        <v>382929.06</v>
      </c>
      <c r="G64" s="136">
        <f t="shared" si="2"/>
        <v>-450301.62999999995</v>
      </c>
      <c r="H64" s="132">
        <f t="shared" si="10"/>
        <v>45.957147833812989</v>
      </c>
      <c r="I64" s="132">
        <f t="shared" si="4"/>
        <v>45.152432370556625</v>
      </c>
    </row>
    <row r="65" spans="2:9" s="26" customFormat="1" ht="37.5" customHeight="1" x14ac:dyDescent="0.2">
      <c r="B65" s="64">
        <v>2250</v>
      </c>
      <c r="C65" s="65" t="s">
        <v>153</v>
      </c>
      <c r="D65" s="66">
        <v>82420</v>
      </c>
      <c r="E65" s="66">
        <v>76860</v>
      </c>
      <c r="F65" s="66">
        <v>14302.76</v>
      </c>
      <c r="G65" s="136">
        <f t="shared" si="2"/>
        <v>-62557.24</v>
      </c>
      <c r="H65" s="132">
        <f t="shared" si="10"/>
        <v>18.608847254748895</v>
      </c>
      <c r="I65" s="132">
        <f t="shared" si="4"/>
        <v>17.353506430478038</v>
      </c>
    </row>
    <row r="66" spans="2:9" s="26" customFormat="1" ht="36.75" customHeight="1" x14ac:dyDescent="0.2">
      <c r="B66" s="64">
        <v>2271</v>
      </c>
      <c r="C66" s="65" t="s">
        <v>154</v>
      </c>
      <c r="D66" s="66">
        <v>2334743</v>
      </c>
      <c r="E66" s="66">
        <v>2024243</v>
      </c>
      <c r="F66" s="66">
        <v>1878062.1</v>
      </c>
      <c r="G66" s="136">
        <f t="shared" si="2"/>
        <v>-146180.89999999991</v>
      </c>
      <c r="H66" s="132">
        <f t="shared" si="10"/>
        <v>92.778490527076059</v>
      </c>
      <c r="I66" s="132">
        <f t="shared" si="4"/>
        <v>80.439778596616421</v>
      </c>
    </row>
    <row r="67" spans="2:9" s="26" customFormat="1" ht="40.5" customHeight="1" x14ac:dyDescent="0.2">
      <c r="B67" s="64">
        <v>2272</v>
      </c>
      <c r="C67" s="65" t="s">
        <v>155</v>
      </c>
      <c r="D67" s="66">
        <v>89204</v>
      </c>
      <c r="E67" s="66">
        <v>79520</v>
      </c>
      <c r="F67" s="66">
        <v>68106.850000000006</v>
      </c>
      <c r="G67" s="136">
        <f t="shared" si="2"/>
        <v>-11413.149999999994</v>
      </c>
      <c r="H67" s="132">
        <f t="shared" si="10"/>
        <v>85.647447183098606</v>
      </c>
      <c r="I67" s="132">
        <f t="shared" si="4"/>
        <v>76.349547105510979</v>
      </c>
    </row>
    <row r="68" spans="2:9" s="26" customFormat="1" ht="42" customHeight="1" x14ac:dyDescent="0.2">
      <c r="B68" s="64">
        <v>2273</v>
      </c>
      <c r="C68" s="65" t="s">
        <v>156</v>
      </c>
      <c r="D68" s="66">
        <v>739160</v>
      </c>
      <c r="E68" s="66">
        <v>663560</v>
      </c>
      <c r="F68" s="66">
        <v>559261.32999999996</v>
      </c>
      <c r="G68" s="136">
        <f t="shared" si="2"/>
        <v>-104298.67000000004</v>
      </c>
      <c r="H68" s="132">
        <f t="shared" si="10"/>
        <v>84.281953402857312</v>
      </c>
      <c r="I68" s="132">
        <f t="shared" si="4"/>
        <v>75.661741706802303</v>
      </c>
    </row>
    <row r="69" spans="2:9" s="26" customFormat="1" ht="42" customHeight="1" x14ac:dyDescent="0.2">
      <c r="B69" s="64">
        <v>2274</v>
      </c>
      <c r="C69" s="65" t="s">
        <v>157</v>
      </c>
      <c r="D69" s="66">
        <v>2351770</v>
      </c>
      <c r="E69" s="66">
        <v>2291770</v>
      </c>
      <c r="F69" s="66">
        <v>2170306.9500000002</v>
      </c>
      <c r="G69" s="136">
        <f t="shared" si="2"/>
        <v>-121463.04999999981</v>
      </c>
      <c r="H69" s="132">
        <f t="shared" si="10"/>
        <v>94.700033162141068</v>
      </c>
      <c r="I69" s="132">
        <f t="shared" si="4"/>
        <v>92.28397972590858</v>
      </c>
    </row>
    <row r="70" spans="2:9" s="26" customFormat="1" ht="51" customHeight="1" x14ac:dyDescent="0.2">
      <c r="B70" s="64">
        <v>2275</v>
      </c>
      <c r="C70" s="65" t="s">
        <v>158</v>
      </c>
      <c r="D70" s="66">
        <v>384415</v>
      </c>
      <c r="E70" s="66">
        <v>341115</v>
      </c>
      <c r="F70" s="66">
        <v>238049.8</v>
      </c>
      <c r="G70" s="136">
        <f t="shared" si="2"/>
        <v>-103065.20000000001</v>
      </c>
      <c r="H70" s="132">
        <f t="shared" si="10"/>
        <v>69.78579071574103</v>
      </c>
      <c r="I70" s="132">
        <f t="shared" si="4"/>
        <v>61.9252110349492</v>
      </c>
    </row>
    <row r="71" spans="2:9" s="26" customFormat="1" ht="62.25" customHeight="1" x14ac:dyDescent="0.2">
      <c r="B71" s="64">
        <v>2282</v>
      </c>
      <c r="C71" s="65" t="s">
        <v>137</v>
      </c>
      <c r="D71" s="66">
        <v>638890</v>
      </c>
      <c r="E71" s="66">
        <v>638890</v>
      </c>
      <c r="F71" s="66">
        <v>0</v>
      </c>
      <c r="G71" s="136">
        <f t="shared" si="2"/>
        <v>-638890</v>
      </c>
      <c r="H71" s="132">
        <f t="shared" si="10"/>
        <v>0</v>
      </c>
      <c r="I71" s="132">
        <f t="shared" si="4"/>
        <v>0</v>
      </c>
    </row>
    <row r="72" spans="2:9" s="26" customFormat="1" ht="44.25" customHeight="1" x14ac:dyDescent="0.2">
      <c r="B72" s="64">
        <v>2800</v>
      </c>
      <c r="C72" s="65" t="s">
        <v>159</v>
      </c>
      <c r="D72" s="66">
        <v>6045</v>
      </c>
      <c r="E72" s="66">
        <v>6045</v>
      </c>
      <c r="F72" s="66">
        <v>5843.65</v>
      </c>
      <c r="G72" s="136">
        <f t="shared" si="2"/>
        <v>-201.35000000000036</v>
      </c>
      <c r="H72" s="132">
        <f t="shared" si="10"/>
        <v>96.669148056244822</v>
      </c>
      <c r="I72" s="132">
        <f t="shared" si="4"/>
        <v>96.669148056244822</v>
      </c>
    </row>
    <row r="73" spans="2:9" s="26" customFormat="1" ht="67.5" customHeight="1" x14ac:dyDescent="0.2">
      <c r="B73" s="135" t="s">
        <v>82</v>
      </c>
      <c r="C73" s="70" t="s">
        <v>83</v>
      </c>
      <c r="D73" s="136">
        <f>D74+D75+D76+D77+D78+D79+D80+D81+D82</f>
        <v>1578965</v>
      </c>
      <c r="E73" s="136">
        <f t="shared" ref="E73:F73" si="11">E74+E75+E76+E77+E78+E79+E80+E81+E82</f>
        <v>1433135</v>
      </c>
      <c r="F73" s="136">
        <f t="shared" si="11"/>
        <v>1366436.17</v>
      </c>
      <c r="G73" s="136">
        <f t="shared" si="2"/>
        <v>-66698.830000000075</v>
      </c>
      <c r="H73" s="132">
        <f t="shared" si="6"/>
        <v>95.345949265072719</v>
      </c>
      <c r="I73" s="132">
        <f t="shared" si="4"/>
        <v>86.539991070099703</v>
      </c>
    </row>
    <row r="74" spans="2:9" s="26" customFormat="1" ht="31.5" customHeight="1" x14ac:dyDescent="0.2">
      <c r="B74" s="64">
        <v>2111</v>
      </c>
      <c r="C74" s="65" t="s">
        <v>151</v>
      </c>
      <c r="D74" s="66">
        <v>1180530</v>
      </c>
      <c r="E74" s="66">
        <v>1064330</v>
      </c>
      <c r="F74" s="66">
        <v>1055884</v>
      </c>
      <c r="G74" s="136">
        <f t="shared" si="2"/>
        <v>-8446</v>
      </c>
      <c r="H74" s="132">
        <f t="shared" si="6"/>
        <v>99.206449127620189</v>
      </c>
      <c r="I74" s="132">
        <f t="shared" si="4"/>
        <v>89.44152202824155</v>
      </c>
    </row>
    <row r="75" spans="2:9" s="26" customFormat="1" ht="42.75" customHeight="1" x14ac:dyDescent="0.2">
      <c r="B75" s="64">
        <v>2120</v>
      </c>
      <c r="C75" s="65" t="s">
        <v>152</v>
      </c>
      <c r="D75" s="66">
        <v>226656</v>
      </c>
      <c r="E75" s="66">
        <v>200690</v>
      </c>
      <c r="F75" s="66">
        <v>194965.72</v>
      </c>
      <c r="G75" s="136">
        <f t="shared" si="2"/>
        <v>-5724.2799999999988</v>
      </c>
      <c r="H75" s="132">
        <f t="shared" si="6"/>
        <v>97.147700433504411</v>
      </c>
      <c r="I75" s="132">
        <f t="shared" si="4"/>
        <v>86.018336156995616</v>
      </c>
    </row>
    <row r="76" spans="2:9" s="26" customFormat="1" ht="47.25" customHeight="1" x14ac:dyDescent="0.2">
      <c r="B76" s="64">
        <v>2210</v>
      </c>
      <c r="C76" s="65" t="s">
        <v>135</v>
      </c>
      <c r="D76" s="66">
        <v>1744</v>
      </c>
      <c r="E76" s="66">
        <v>1744</v>
      </c>
      <c r="F76" s="66">
        <v>0</v>
      </c>
      <c r="G76" s="136">
        <f t="shared" si="2"/>
        <v>-1744</v>
      </c>
      <c r="H76" s="132">
        <f t="shared" si="6"/>
        <v>0</v>
      </c>
      <c r="I76" s="132">
        <f t="shared" si="4"/>
        <v>0</v>
      </c>
    </row>
    <row r="77" spans="2:9" s="26" customFormat="1" ht="37.5" customHeight="1" x14ac:dyDescent="0.2">
      <c r="B77" s="64">
        <v>2240</v>
      </c>
      <c r="C77" s="65" t="s">
        <v>141</v>
      </c>
      <c r="D77" s="66">
        <v>2771</v>
      </c>
      <c r="E77" s="66">
        <v>2691</v>
      </c>
      <c r="F77" s="66">
        <v>1725.68</v>
      </c>
      <c r="G77" s="136">
        <f t="shared" si="2"/>
        <v>-965.31999999999994</v>
      </c>
      <c r="H77" s="132">
        <f t="shared" si="6"/>
        <v>64.127833519137866</v>
      </c>
      <c r="I77" s="132">
        <f t="shared" si="4"/>
        <v>62.276434500180443</v>
      </c>
    </row>
    <row r="78" spans="2:9" s="26" customFormat="1" ht="47.25" customHeight="1" x14ac:dyDescent="0.2">
      <c r="B78" s="64">
        <v>2250</v>
      </c>
      <c r="C78" s="65" t="s">
        <v>153</v>
      </c>
      <c r="D78" s="66">
        <v>9900</v>
      </c>
      <c r="E78" s="66">
        <v>9900</v>
      </c>
      <c r="F78" s="66">
        <v>267.33</v>
      </c>
      <c r="G78" s="136">
        <f t="shared" si="2"/>
        <v>-9632.67</v>
      </c>
      <c r="H78" s="132">
        <f t="shared" si="6"/>
        <v>2.7003030303030302</v>
      </c>
      <c r="I78" s="132">
        <f t="shared" si="4"/>
        <v>2.7003030303030302</v>
      </c>
    </row>
    <row r="79" spans="2:9" s="26" customFormat="1" ht="37.5" customHeight="1" x14ac:dyDescent="0.2">
      <c r="B79" s="64">
        <v>2271</v>
      </c>
      <c r="C79" s="65" t="s">
        <v>154</v>
      </c>
      <c r="D79" s="66">
        <v>122288</v>
      </c>
      <c r="E79" s="66">
        <v>120288</v>
      </c>
      <c r="F79" s="66">
        <v>105560.75</v>
      </c>
      <c r="G79" s="136">
        <f t="shared" si="2"/>
        <v>-14727.25</v>
      </c>
      <c r="H79" s="132">
        <f t="shared" si="6"/>
        <v>87.756675645118392</v>
      </c>
      <c r="I79" s="132">
        <f t="shared" si="4"/>
        <v>86.321429739631043</v>
      </c>
    </row>
    <row r="80" spans="2:9" s="26" customFormat="1" ht="45" customHeight="1" x14ac:dyDescent="0.2">
      <c r="B80" s="64">
        <v>2272</v>
      </c>
      <c r="C80" s="65" t="s">
        <v>155</v>
      </c>
      <c r="D80" s="66">
        <v>5366</v>
      </c>
      <c r="E80" s="66">
        <v>4902</v>
      </c>
      <c r="F80" s="66">
        <v>3537.77</v>
      </c>
      <c r="G80" s="136">
        <f t="shared" si="2"/>
        <v>-1364.23</v>
      </c>
      <c r="H80" s="132">
        <f t="shared" si="6"/>
        <v>72.169930640554881</v>
      </c>
      <c r="I80" s="132">
        <f t="shared" si="4"/>
        <v>65.929370108087966</v>
      </c>
    </row>
    <row r="81" spans="2:9" s="26" customFormat="1" ht="47.25" customHeight="1" x14ac:dyDescent="0.2">
      <c r="B81" s="64">
        <v>2273</v>
      </c>
      <c r="C81" s="65" t="s">
        <v>156</v>
      </c>
      <c r="D81" s="66">
        <v>8110</v>
      </c>
      <c r="E81" s="66">
        <v>6990</v>
      </c>
      <c r="F81" s="66">
        <v>4494.92</v>
      </c>
      <c r="G81" s="136">
        <f t="shared" si="2"/>
        <v>-2495.08</v>
      </c>
      <c r="H81" s="132">
        <f t="shared" si="6"/>
        <v>64.30500715307582</v>
      </c>
      <c r="I81" s="132">
        <f t="shared" si="4"/>
        <v>55.424414303329229</v>
      </c>
    </row>
    <row r="82" spans="2:9" s="26" customFormat="1" ht="67.5" customHeight="1" x14ac:dyDescent="0.2">
      <c r="B82" s="64">
        <v>2282</v>
      </c>
      <c r="C82" s="65" t="s">
        <v>137</v>
      </c>
      <c r="D82" s="66">
        <v>21600</v>
      </c>
      <c r="E82" s="66">
        <v>21600</v>
      </c>
      <c r="F82" s="66">
        <v>0</v>
      </c>
      <c r="G82" s="136">
        <f t="shared" si="2"/>
        <v>-21600</v>
      </c>
      <c r="H82" s="132">
        <f t="shared" si="6"/>
        <v>0</v>
      </c>
      <c r="I82" s="132">
        <f t="shared" si="4"/>
        <v>0</v>
      </c>
    </row>
    <row r="83" spans="2:9" s="26" customFormat="1" ht="54" customHeight="1" x14ac:dyDescent="0.2">
      <c r="B83" s="135" t="s">
        <v>125</v>
      </c>
      <c r="C83" s="70" t="s">
        <v>126</v>
      </c>
      <c r="D83" s="136">
        <f>D84+D85+D86+D87+D88+D89</f>
        <v>1493677</v>
      </c>
      <c r="E83" s="136">
        <f t="shared" ref="E83:F83" si="12">E84+E85+E86+E87+E88+E89</f>
        <v>1394854</v>
      </c>
      <c r="F83" s="136">
        <f t="shared" si="12"/>
        <v>913025.5199999999</v>
      </c>
      <c r="G83" s="136">
        <f t="shared" si="2"/>
        <v>-481828.4800000001</v>
      </c>
      <c r="H83" s="132">
        <f t="shared" si="6"/>
        <v>65.456708730806227</v>
      </c>
      <c r="I83" s="132">
        <f t="shared" si="4"/>
        <v>61.126034611231205</v>
      </c>
    </row>
    <row r="84" spans="2:9" s="26" customFormat="1" ht="38.25" customHeight="1" x14ac:dyDescent="0.2">
      <c r="B84" s="64">
        <v>2111</v>
      </c>
      <c r="C84" s="65" t="s">
        <v>151</v>
      </c>
      <c r="D84" s="66">
        <v>580900</v>
      </c>
      <c r="E84" s="66">
        <v>525700</v>
      </c>
      <c r="F84" s="66">
        <v>500498.42</v>
      </c>
      <c r="G84" s="136">
        <f t="shared" si="2"/>
        <v>-25201.580000000016</v>
      </c>
      <c r="H84" s="132">
        <f t="shared" si="6"/>
        <v>95.206090926383865</v>
      </c>
      <c r="I84" s="132">
        <f t="shared" si="4"/>
        <v>86.159135823721812</v>
      </c>
    </row>
    <row r="85" spans="2:9" s="26" customFormat="1" ht="37.5" customHeight="1" x14ac:dyDescent="0.2">
      <c r="B85" s="64">
        <v>2120</v>
      </c>
      <c r="C85" s="65" t="s">
        <v>152</v>
      </c>
      <c r="D85" s="66">
        <v>128660</v>
      </c>
      <c r="E85" s="66">
        <v>116473</v>
      </c>
      <c r="F85" s="66">
        <v>111761.28</v>
      </c>
      <c r="G85" s="136">
        <f t="shared" si="2"/>
        <v>-4711.7200000000012</v>
      </c>
      <c r="H85" s="132">
        <f t="shared" si="6"/>
        <v>95.954667605367774</v>
      </c>
      <c r="I85" s="132">
        <f t="shared" si="4"/>
        <v>86.86559925384735</v>
      </c>
    </row>
    <row r="86" spans="2:9" s="26" customFormat="1" ht="39.75" customHeight="1" x14ac:dyDescent="0.2">
      <c r="B86" s="64">
        <v>2210</v>
      </c>
      <c r="C86" s="65" t="s">
        <v>135</v>
      </c>
      <c r="D86" s="66">
        <v>2771</v>
      </c>
      <c r="E86" s="66">
        <v>2771</v>
      </c>
      <c r="F86" s="66">
        <v>0</v>
      </c>
      <c r="G86" s="136">
        <f t="shared" si="2"/>
        <v>-2771</v>
      </c>
      <c r="H86" s="132">
        <f t="shared" si="6"/>
        <v>0</v>
      </c>
      <c r="I86" s="132">
        <f t="shared" si="4"/>
        <v>0</v>
      </c>
    </row>
    <row r="87" spans="2:9" s="26" customFormat="1" ht="37.5" customHeight="1" x14ac:dyDescent="0.2">
      <c r="B87" s="64">
        <v>2240</v>
      </c>
      <c r="C87" s="65" t="s">
        <v>141</v>
      </c>
      <c r="D87" s="66">
        <v>760946</v>
      </c>
      <c r="E87" s="66">
        <v>729510</v>
      </c>
      <c r="F87" s="66">
        <v>300172.69</v>
      </c>
      <c r="G87" s="136">
        <f t="shared" si="2"/>
        <v>-429337.31</v>
      </c>
      <c r="H87" s="132">
        <f t="shared" si="6"/>
        <v>41.147165905882034</v>
      </c>
      <c r="I87" s="132">
        <f t="shared" si="4"/>
        <v>39.447305065011186</v>
      </c>
    </row>
    <row r="88" spans="2:9" s="26" customFormat="1" ht="39.75" customHeight="1" x14ac:dyDescent="0.2">
      <c r="B88" s="64">
        <v>2250</v>
      </c>
      <c r="C88" s="65" t="s">
        <v>153</v>
      </c>
      <c r="D88" s="66">
        <v>14400</v>
      </c>
      <c r="E88" s="66">
        <v>14400</v>
      </c>
      <c r="F88" s="66">
        <v>593.13</v>
      </c>
      <c r="G88" s="136">
        <f t="shared" si="2"/>
        <v>-13806.87</v>
      </c>
      <c r="H88" s="132">
        <f t="shared" si="6"/>
        <v>4.1189583333333335</v>
      </c>
      <c r="I88" s="132">
        <f t="shared" si="4"/>
        <v>4.1189583333333335</v>
      </c>
    </row>
    <row r="89" spans="2:9" s="26" customFormat="1" ht="54" customHeight="1" x14ac:dyDescent="0.2">
      <c r="B89" s="64">
        <v>2282</v>
      </c>
      <c r="C89" s="65" t="s">
        <v>137</v>
      </c>
      <c r="D89" s="66">
        <v>6000</v>
      </c>
      <c r="E89" s="66">
        <v>6000</v>
      </c>
      <c r="F89" s="66">
        <v>0</v>
      </c>
      <c r="G89" s="136">
        <f t="shared" si="2"/>
        <v>-6000</v>
      </c>
      <c r="H89" s="132">
        <f t="shared" si="6"/>
        <v>0</v>
      </c>
      <c r="I89" s="132">
        <f t="shared" si="4"/>
        <v>0</v>
      </c>
    </row>
    <row r="90" spans="2:9" s="26" customFormat="1" ht="49.5" customHeight="1" x14ac:dyDescent="0.2">
      <c r="B90" s="135" t="s">
        <v>127</v>
      </c>
      <c r="C90" s="70" t="s">
        <v>128</v>
      </c>
      <c r="D90" s="136">
        <f>D91+D92+D93+D94+D95+D96</f>
        <v>2178486</v>
      </c>
      <c r="E90" s="136">
        <f t="shared" ref="E90:F90" si="13">E91+E92+E93+E94+E95+E96</f>
        <v>2092185</v>
      </c>
      <c r="F90" s="136">
        <f t="shared" si="13"/>
        <v>1247448.4100000001</v>
      </c>
      <c r="G90" s="136">
        <f t="shared" si="2"/>
        <v>-844736.58999999985</v>
      </c>
      <c r="H90" s="132">
        <f t="shared" si="6"/>
        <v>59.624192411282948</v>
      </c>
      <c r="I90" s="132">
        <f t="shared" si="4"/>
        <v>57.262172444532588</v>
      </c>
    </row>
    <row r="91" spans="2:9" s="26" customFormat="1" ht="33" customHeight="1" x14ac:dyDescent="0.2">
      <c r="B91" s="64">
        <v>2111</v>
      </c>
      <c r="C91" s="65" t="s">
        <v>151</v>
      </c>
      <c r="D91" s="66">
        <v>1384272</v>
      </c>
      <c r="E91" s="66">
        <v>1347400</v>
      </c>
      <c r="F91" s="66">
        <v>867365.71</v>
      </c>
      <c r="G91" s="136">
        <f t="shared" si="2"/>
        <v>-480034.29000000004</v>
      </c>
      <c r="H91" s="132">
        <f t="shared" si="6"/>
        <v>64.37329004007718</v>
      </c>
      <c r="I91" s="132">
        <f t="shared" si="4"/>
        <v>62.658618392916999</v>
      </c>
    </row>
    <row r="92" spans="2:9" s="26" customFormat="1" ht="36" customHeight="1" x14ac:dyDescent="0.2">
      <c r="B92" s="64">
        <v>2120</v>
      </c>
      <c r="C92" s="65" t="s">
        <v>152</v>
      </c>
      <c r="D92" s="66">
        <v>293840</v>
      </c>
      <c r="E92" s="66">
        <v>293840</v>
      </c>
      <c r="F92" s="66">
        <v>183316.1</v>
      </c>
      <c r="G92" s="136">
        <f t="shared" si="2"/>
        <v>-110523.9</v>
      </c>
      <c r="H92" s="132">
        <f t="shared" si="6"/>
        <v>62.386366730193302</v>
      </c>
      <c r="I92" s="132">
        <f t="shared" si="4"/>
        <v>62.386366730193302</v>
      </c>
    </row>
    <row r="93" spans="2:9" s="26" customFormat="1" ht="37.5" customHeight="1" x14ac:dyDescent="0.2">
      <c r="B93" s="64">
        <v>2210</v>
      </c>
      <c r="C93" s="65" t="s">
        <v>135</v>
      </c>
      <c r="D93" s="66">
        <v>428879</v>
      </c>
      <c r="E93" s="66">
        <v>379700</v>
      </c>
      <c r="F93" s="66">
        <v>164859.81</v>
      </c>
      <c r="G93" s="136">
        <f t="shared" si="2"/>
        <v>-214840.19</v>
      </c>
      <c r="H93" s="132">
        <f t="shared" si="6"/>
        <v>43.418438240716355</v>
      </c>
      <c r="I93" s="132">
        <f t="shared" si="4"/>
        <v>38.439702107121121</v>
      </c>
    </row>
    <row r="94" spans="2:9" s="26" customFormat="1" ht="38.25" customHeight="1" x14ac:dyDescent="0.2">
      <c r="B94" s="64">
        <v>2240</v>
      </c>
      <c r="C94" s="65" t="s">
        <v>141</v>
      </c>
      <c r="D94" s="66">
        <v>54155</v>
      </c>
      <c r="E94" s="66">
        <v>53905</v>
      </c>
      <c r="F94" s="66">
        <v>30846.79</v>
      </c>
      <c r="G94" s="136">
        <f t="shared" si="2"/>
        <v>-23058.21</v>
      </c>
      <c r="H94" s="132">
        <f t="shared" si="6"/>
        <v>57.224357666264723</v>
      </c>
      <c r="I94" s="132">
        <f t="shared" si="4"/>
        <v>56.960188348259621</v>
      </c>
    </row>
    <row r="95" spans="2:9" s="26" customFormat="1" ht="36" customHeight="1" x14ac:dyDescent="0.2">
      <c r="B95" s="64">
        <v>2250</v>
      </c>
      <c r="C95" s="65" t="s">
        <v>153</v>
      </c>
      <c r="D95" s="66">
        <v>4140</v>
      </c>
      <c r="E95" s="66">
        <v>4140</v>
      </c>
      <c r="F95" s="66">
        <v>1060</v>
      </c>
      <c r="G95" s="136">
        <f t="shared" si="2"/>
        <v>-3080</v>
      </c>
      <c r="H95" s="132">
        <f t="shared" si="6"/>
        <v>25.60386473429952</v>
      </c>
      <c r="I95" s="132">
        <f t="shared" si="4"/>
        <v>25.60386473429952</v>
      </c>
    </row>
    <row r="96" spans="2:9" s="26" customFormat="1" ht="52.5" customHeight="1" x14ac:dyDescent="0.2">
      <c r="B96" s="64">
        <v>2282</v>
      </c>
      <c r="C96" s="65" t="s">
        <v>137</v>
      </c>
      <c r="D96" s="66">
        <v>13200</v>
      </c>
      <c r="E96" s="66">
        <v>13200</v>
      </c>
      <c r="F96" s="66">
        <v>0</v>
      </c>
      <c r="G96" s="136">
        <f t="shared" si="2"/>
        <v>-13200</v>
      </c>
      <c r="H96" s="132">
        <f t="shared" si="6"/>
        <v>0</v>
      </c>
      <c r="I96" s="132">
        <f t="shared" si="4"/>
        <v>0</v>
      </c>
    </row>
    <row r="97" spans="2:9" s="26" customFormat="1" ht="31.5" customHeight="1" x14ac:dyDescent="0.2">
      <c r="B97" s="135" t="s">
        <v>86</v>
      </c>
      <c r="C97" s="70" t="s">
        <v>87</v>
      </c>
      <c r="D97" s="136">
        <v>76610</v>
      </c>
      <c r="E97" s="136">
        <v>76610</v>
      </c>
      <c r="F97" s="136">
        <v>59030</v>
      </c>
      <c r="G97" s="66">
        <f t="shared" si="2"/>
        <v>-17580</v>
      </c>
      <c r="H97" s="51">
        <f t="shared" si="6"/>
        <v>77.052604098681627</v>
      </c>
      <c r="I97" s="51">
        <f t="shared" si="4"/>
        <v>77.052604098681627</v>
      </c>
    </row>
    <row r="98" spans="2:9" s="26" customFormat="1" ht="51.75" customHeight="1" x14ac:dyDescent="0.2">
      <c r="B98" s="180">
        <v>1170</v>
      </c>
      <c r="C98" s="70" t="s">
        <v>175</v>
      </c>
      <c r="D98" s="136">
        <f>D99+D100+D101+D102+D103</f>
        <v>1290799</v>
      </c>
      <c r="E98" s="136">
        <f t="shared" ref="E98:F98" si="14">E99+E100+E101+E102+E103</f>
        <v>1142420</v>
      </c>
      <c r="F98" s="136">
        <f t="shared" si="14"/>
        <v>454056.49</v>
      </c>
      <c r="G98" s="66">
        <f t="shared" si="2"/>
        <v>-688363.51</v>
      </c>
      <c r="H98" s="51">
        <f t="shared" si="6"/>
        <v>39.745145393112864</v>
      </c>
      <c r="I98" s="51">
        <f t="shared" si="4"/>
        <v>35.176389972412437</v>
      </c>
    </row>
    <row r="99" spans="2:9" s="26" customFormat="1" ht="51.75" customHeight="1" x14ac:dyDescent="0.2">
      <c r="B99" s="181">
        <v>2111</v>
      </c>
      <c r="C99" s="65" t="s">
        <v>151</v>
      </c>
      <c r="D99" s="66">
        <v>998789</v>
      </c>
      <c r="E99" s="66">
        <v>877140</v>
      </c>
      <c r="F99" s="66">
        <v>368342.86</v>
      </c>
      <c r="G99" s="66">
        <f t="shared" si="2"/>
        <v>-508797.14</v>
      </c>
      <c r="H99" s="51">
        <f t="shared" si="6"/>
        <v>41.993622454796267</v>
      </c>
      <c r="I99" s="51">
        <f t="shared" si="4"/>
        <v>36.878946404095359</v>
      </c>
    </row>
    <row r="100" spans="2:9" s="26" customFormat="1" ht="51.75" customHeight="1" x14ac:dyDescent="0.2">
      <c r="B100" s="181">
        <v>2120</v>
      </c>
      <c r="C100" s="65" t="s">
        <v>152</v>
      </c>
      <c r="D100" s="66">
        <v>219650</v>
      </c>
      <c r="E100" s="66">
        <v>192920</v>
      </c>
      <c r="F100" s="66">
        <v>81173.63</v>
      </c>
      <c r="G100" s="66">
        <f t="shared" si="2"/>
        <v>-111746.37</v>
      </c>
      <c r="H100" s="51">
        <f t="shared" si="6"/>
        <v>42.076316607920383</v>
      </c>
      <c r="I100" s="51">
        <f t="shared" si="4"/>
        <v>36.955898019576601</v>
      </c>
    </row>
    <row r="101" spans="2:9" s="26" customFormat="1" ht="51.75" customHeight="1" x14ac:dyDescent="0.2">
      <c r="B101" s="181">
        <v>2210</v>
      </c>
      <c r="C101" s="65" t="s">
        <v>135</v>
      </c>
      <c r="D101" s="66">
        <v>56430</v>
      </c>
      <c r="E101" s="66">
        <v>56430</v>
      </c>
      <c r="F101" s="66">
        <v>3840</v>
      </c>
      <c r="G101" s="66">
        <f t="shared" si="2"/>
        <v>-52590</v>
      </c>
      <c r="H101" s="51">
        <f t="shared" si="6"/>
        <v>6.8048910154173319</v>
      </c>
      <c r="I101" s="51">
        <f t="shared" si="4"/>
        <v>6.8048910154173319</v>
      </c>
    </row>
    <row r="102" spans="2:9" s="26" customFormat="1" ht="51.75" customHeight="1" x14ac:dyDescent="0.2">
      <c r="B102" s="181">
        <v>2250</v>
      </c>
      <c r="C102" s="65" t="s">
        <v>153</v>
      </c>
      <c r="D102" s="66">
        <v>9280</v>
      </c>
      <c r="E102" s="66">
        <v>9280</v>
      </c>
      <c r="F102" s="66">
        <v>700</v>
      </c>
      <c r="G102" s="66">
        <f t="shared" si="2"/>
        <v>-8580</v>
      </c>
      <c r="H102" s="51">
        <f t="shared" si="6"/>
        <v>7.5431034482758621</v>
      </c>
      <c r="I102" s="51">
        <f t="shared" si="4"/>
        <v>7.5431034482758621</v>
      </c>
    </row>
    <row r="103" spans="2:9" s="26" customFormat="1" ht="51.75" customHeight="1" x14ac:dyDescent="0.2">
      <c r="B103" s="181">
        <v>2282</v>
      </c>
      <c r="C103" s="65" t="s">
        <v>137</v>
      </c>
      <c r="D103" s="66">
        <v>6650</v>
      </c>
      <c r="E103" s="66">
        <v>6650</v>
      </c>
      <c r="F103" s="66">
        <v>0</v>
      </c>
      <c r="G103" s="66">
        <f t="shared" si="2"/>
        <v>-6650</v>
      </c>
      <c r="H103" s="51">
        <f t="shared" si="6"/>
        <v>0</v>
      </c>
      <c r="I103" s="51">
        <f t="shared" si="4"/>
        <v>0</v>
      </c>
    </row>
    <row r="104" spans="2:9" s="26" customFormat="1" ht="52.5" customHeight="1" x14ac:dyDescent="0.2">
      <c r="B104" s="137">
        <v>5031</v>
      </c>
      <c r="C104" s="70" t="s">
        <v>98</v>
      </c>
      <c r="D104" s="136">
        <f>D105+D106+D107+D108</f>
        <v>290965</v>
      </c>
      <c r="E104" s="136">
        <f t="shared" ref="E104:F104" si="15">E105+E106+E107+E108</f>
        <v>252600</v>
      </c>
      <c r="F104" s="136">
        <f t="shared" si="15"/>
        <v>241479.44</v>
      </c>
      <c r="G104" s="136">
        <f t="shared" si="2"/>
        <v>-11120.559999999998</v>
      </c>
      <c r="H104" s="132">
        <f t="shared" si="6"/>
        <v>95.59756136183691</v>
      </c>
      <c r="I104" s="132">
        <f t="shared" si="4"/>
        <v>82.992607358273332</v>
      </c>
    </row>
    <row r="105" spans="2:9" s="26" customFormat="1" ht="42" customHeight="1" x14ac:dyDescent="0.2">
      <c r="B105" s="182">
        <v>2111</v>
      </c>
      <c r="C105" s="65" t="s">
        <v>151</v>
      </c>
      <c r="D105" s="66">
        <v>234165</v>
      </c>
      <c r="E105" s="66">
        <v>203750</v>
      </c>
      <c r="F105" s="66">
        <v>198768.15</v>
      </c>
      <c r="G105" s="66">
        <f t="shared" si="2"/>
        <v>-4981.8500000000058</v>
      </c>
      <c r="H105" s="51">
        <f t="shared" si="6"/>
        <v>97.554920245398762</v>
      </c>
      <c r="I105" s="51">
        <f t="shared" si="4"/>
        <v>84.883799884696685</v>
      </c>
    </row>
    <row r="106" spans="2:9" s="26" customFormat="1" ht="40.5" customHeight="1" x14ac:dyDescent="0.2">
      <c r="B106" s="182">
        <v>2120</v>
      </c>
      <c r="C106" s="65" t="s">
        <v>152</v>
      </c>
      <c r="D106" s="66">
        <v>54200</v>
      </c>
      <c r="E106" s="66">
        <v>47300</v>
      </c>
      <c r="F106" s="66">
        <v>42711.29</v>
      </c>
      <c r="G106" s="66">
        <f t="shared" si="2"/>
        <v>-4588.7099999999991</v>
      </c>
      <c r="H106" s="51">
        <f t="shared" si="6"/>
        <v>90.298710359408034</v>
      </c>
      <c r="I106" s="51">
        <f t="shared" si="4"/>
        <v>78.803118081180813</v>
      </c>
    </row>
    <row r="107" spans="2:9" s="26" customFormat="1" ht="43.5" customHeight="1" x14ac:dyDescent="0.2">
      <c r="B107" s="182">
        <v>2250</v>
      </c>
      <c r="C107" s="65" t="s">
        <v>153</v>
      </c>
      <c r="D107" s="66">
        <v>1400</v>
      </c>
      <c r="E107" s="66">
        <v>350</v>
      </c>
      <c r="F107" s="66">
        <v>0</v>
      </c>
      <c r="G107" s="66">
        <f t="shared" si="2"/>
        <v>-350</v>
      </c>
      <c r="H107" s="51">
        <f t="shared" si="6"/>
        <v>0</v>
      </c>
      <c r="I107" s="51">
        <f t="shared" si="4"/>
        <v>0</v>
      </c>
    </row>
    <row r="108" spans="2:9" s="26" customFormat="1" ht="52.5" customHeight="1" x14ac:dyDescent="0.2">
      <c r="B108" s="182">
        <v>2282</v>
      </c>
      <c r="C108" s="65" t="s">
        <v>137</v>
      </c>
      <c r="D108" s="66">
        <v>1200</v>
      </c>
      <c r="E108" s="66">
        <v>1200</v>
      </c>
      <c r="F108" s="66">
        <v>0</v>
      </c>
      <c r="G108" s="66">
        <f t="shared" si="2"/>
        <v>-1200</v>
      </c>
      <c r="H108" s="51">
        <f t="shared" si="6"/>
        <v>0</v>
      </c>
      <c r="I108" s="51">
        <f t="shared" si="4"/>
        <v>0</v>
      </c>
    </row>
    <row r="109" spans="2:9" s="26" customFormat="1" ht="53.25" customHeight="1" x14ac:dyDescent="0.2">
      <c r="B109" s="68" t="s">
        <v>129</v>
      </c>
      <c r="C109" s="61" t="s">
        <v>130</v>
      </c>
      <c r="D109" s="69">
        <f>D110+D122+D123+D134+D144+D156+D164+D167+D168+D169+D170+D179+D180</f>
        <v>13072282</v>
      </c>
      <c r="E109" s="69">
        <f t="shared" ref="E109:F109" si="16">E110+E122+E123+E134+E144+E156+E164+E167+E168+E169+E170+E179+E180</f>
        <v>11117369</v>
      </c>
      <c r="F109" s="69">
        <f t="shared" si="16"/>
        <v>9080766.2999999989</v>
      </c>
      <c r="G109" s="69">
        <f t="shared" si="2"/>
        <v>-2036602.7000000011</v>
      </c>
      <c r="H109" s="69">
        <f>IF(E109=0,0,F109/E109*100)</f>
        <v>81.680893204138485</v>
      </c>
      <c r="I109" s="69">
        <f t="shared" si="4"/>
        <v>69.465807882663483</v>
      </c>
    </row>
    <row r="110" spans="2:9" s="26" customFormat="1" ht="88.5" customHeight="1" x14ac:dyDescent="0.2">
      <c r="B110" s="138" t="s">
        <v>84</v>
      </c>
      <c r="C110" s="70" t="s">
        <v>85</v>
      </c>
      <c r="D110" s="136">
        <f>D111+D112+D113+D114+D115+D116+D117+D118+D119+D120+D121</f>
        <v>2518419.92</v>
      </c>
      <c r="E110" s="136">
        <f t="shared" ref="E110:F110" si="17">E111+E112+E113+E114+E115+E116+E117+E118+E119+E120+E121</f>
        <v>2241133.92</v>
      </c>
      <c r="F110" s="136">
        <f t="shared" si="17"/>
        <v>2077056.4799999997</v>
      </c>
      <c r="G110" s="136">
        <f t="shared" si="2"/>
        <v>-164077.44000000018</v>
      </c>
      <c r="H110" s="136">
        <f t="shared" si="6"/>
        <v>92.678820371430533</v>
      </c>
      <c r="I110" s="136">
        <f t="shared" si="4"/>
        <v>82.474589066941618</v>
      </c>
    </row>
    <row r="111" spans="2:9" s="26" customFormat="1" ht="41.25" customHeight="1" x14ac:dyDescent="0.2">
      <c r="B111" s="67">
        <v>2111</v>
      </c>
      <c r="C111" s="65" t="s">
        <v>151</v>
      </c>
      <c r="D111" s="66">
        <v>1792300</v>
      </c>
      <c r="E111" s="66">
        <v>1617300</v>
      </c>
      <c r="F111" s="66">
        <v>1518895.93</v>
      </c>
      <c r="G111" s="136">
        <f t="shared" si="2"/>
        <v>-98404.070000000065</v>
      </c>
      <c r="H111" s="136">
        <f t="shared" si="6"/>
        <v>93.915533914548931</v>
      </c>
      <c r="I111" s="136">
        <f t="shared" si="4"/>
        <v>84.745630195837748</v>
      </c>
    </row>
    <row r="112" spans="2:9" s="26" customFormat="1" ht="43.5" customHeight="1" x14ac:dyDescent="0.2">
      <c r="B112" s="67">
        <v>2120</v>
      </c>
      <c r="C112" s="65" t="s">
        <v>152</v>
      </c>
      <c r="D112" s="66">
        <v>395300</v>
      </c>
      <c r="E112" s="66">
        <v>356300</v>
      </c>
      <c r="F112" s="66">
        <v>323454.67</v>
      </c>
      <c r="G112" s="136">
        <f t="shared" si="2"/>
        <v>-32845.330000000016</v>
      </c>
      <c r="H112" s="136">
        <f t="shared" si="6"/>
        <v>90.781552062868371</v>
      </c>
      <c r="I112" s="136">
        <f t="shared" si="4"/>
        <v>81.825112572729566</v>
      </c>
    </row>
    <row r="113" spans="2:9" s="26" customFormat="1" ht="49.5" customHeight="1" x14ac:dyDescent="0.2">
      <c r="B113" s="67">
        <v>2210</v>
      </c>
      <c r="C113" s="65" t="s">
        <v>135</v>
      </c>
      <c r="D113" s="66">
        <v>5160</v>
      </c>
      <c r="E113" s="66">
        <v>5000</v>
      </c>
      <c r="F113" s="66">
        <v>1768</v>
      </c>
      <c r="G113" s="136">
        <f t="shared" si="2"/>
        <v>-3232</v>
      </c>
      <c r="H113" s="136">
        <f t="shared" si="6"/>
        <v>35.36</v>
      </c>
      <c r="I113" s="136">
        <f t="shared" si="4"/>
        <v>34.263565891472872</v>
      </c>
    </row>
    <row r="114" spans="2:9" s="26" customFormat="1" ht="48" customHeight="1" x14ac:dyDescent="0.2">
      <c r="B114" s="67">
        <v>2240</v>
      </c>
      <c r="C114" s="65" t="s">
        <v>141</v>
      </c>
      <c r="D114" s="66">
        <v>5793</v>
      </c>
      <c r="E114" s="66">
        <v>5793</v>
      </c>
      <c r="F114" s="66">
        <v>3473.91</v>
      </c>
      <c r="G114" s="136">
        <f t="shared" si="2"/>
        <v>-2319.09</v>
      </c>
      <c r="H114" s="136">
        <f t="shared" si="6"/>
        <v>59.967374417400308</v>
      </c>
      <c r="I114" s="136">
        <f t="shared" si="4"/>
        <v>59.967374417400308</v>
      </c>
    </row>
    <row r="115" spans="2:9" s="26" customFormat="1" ht="47.25" customHeight="1" x14ac:dyDescent="0.2">
      <c r="B115" s="67">
        <v>2250</v>
      </c>
      <c r="C115" s="65" t="s">
        <v>153</v>
      </c>
      <c r="D115" s="66">
        <v>3000</v>
      </c>
      <c r="E115" s="66">
        <v>3000</v>
      </c>
      <c r="F115" s="66">
        <v>351.84</v>
      </c>
      <c r="G115" s="136">
        <f t="shared" si="2"/>
        <v>-2648.16</v>
      </c>
      <c r="H115" s="136">
        <f t="shared" si="6"/>
        <v>11.728</v>
      </c>
      <c r="I115" s="136">
        <f t="shared" si="4"/>
        <v>11.728</v>
      </c>
    </row>
    <row r="116" spans="2:9" s="26" customFormat="1" ht="46.5" customHeight="1" x14ac:dyDescent="0.2">
      <c r="B116" s="67">
        <v>2271</v>
      </c>
      <c r="C116" s="65" t="s">
        <v>154</v>
      </c>
      <c r="D116" s="66">
        <v>285599.92</v>
      </c>
      <c r="E116" s="66">
        <v>224999.92</v>
      </c>
      <c r="F116" s="66">
        <v>224736.68</v>
      </c>
      <c r="G116" s="136">
        <f t="shared" si="2"/>
        <v>-263.24000000001979</v>
      </c>
      <c r="H116" s="136">
        <f t="shared" si="6"/>
        <v>99.883004402845998</v>
      </c>
      <c r="I116" s="136">
        <f t="shared" si="4"/>
        <v>78.689335767320941</v>
      </c>
    </row>
    <row r="117" spans="2:9" s="26" customFormat="1" ht="54.75" customHeight="1" x14ac:dyDescent="0.2">
      <c r="B117" s="67">
        <v>2272</v>
      </c>
      <c r="C117" s="65" t="s">
        <v>155</v>
      </c>
      <c r="D117" s="66">
        <v>2400</v>
      </c>
      <c r="E117" s="66">
        <v>1620</v>
      </c>
      <c r="F117" s="66">
        <v>1371.96</v>
      </c>
      <c r="G117" s="136">
        <f t="shared" si="2"/>
        <v>-248.03999999999996</v>
      </c>
      <c r="H117" s="136">
        <f t="shared" si="6"/>
        <v>84.688888888888897</v>
      </c>
      <c r="I117" s="136">
        <f t="shared" si="4"/>
        <v>57.164999999999999</v>
      </c>
    </row>
    <row r="118" spans="2:9" s="26" customFormat="1" ht="51" customHeight="1" x14ac:dyDescent="0.2">
      <c r="B118" s="67">
        <v>2273</v>
      </c>
      <c r="C118" s="65" t="s">
        <v>156</v>
      </c>
      <c r="D118" s="66">
        <v>5310</v>
      </c>
      <c r="E118" s="66">
        <v>3870</v>
      </c>
      <c r="F118" s="66">
        <v>2204.4899999999998</v>
      </c>
      <c r="G118" s="136">
        <f t="shared" si="2"/>
        <v>-1665.5100000000002</v>
      </c>
      <c r="H118" s="136">
        <f t="shared" si="6"/>
        <v>56.963565891472868</v>
      </c>
      <c r="I118" s="136">
        <f t="shared" si="4"/>
        <v>41.515819209039542</v>
      </c>
    </row>
    <row r="119" spans="2:9" s="26" customFormat="1" ht="55.5" customHeight="1" x14ac:dyDescent="0.2">
      <c r="B119" s="67">
        <v>2275</v>
      </c>
      <c r="C119" s="65" t="s">
        <v>158</v>
      </c>
      <c r="D119" s="66">
        <v>1207</v>
      </c>
      <c r="E119" s="66">
        <v>901</v>
      </c>
      <c r="F119" s="66">
        <v>799</v>
      </c>
      <c r="G119" s="136">
        <f t="shared" si="2"/>
        <v>-102</v>
      </c>
      <c r="H119" s="136">
        <f t="shared" si="6"/>
        <v>88.679245283018872</v>
      </c>
      <c r="I119" s="136">
        <f t="shared" si="4"/>
        <v>66.197183098591552</v>
      </c>
    </row>
    <row r="120" spans="2:9" s="26" customFormat="1" ht="72" customHeight="1" x14ac:dyDescent="0.2">
      <c r="B120" s="67">
        <v>2282</v>
      </c>
      <c r="C120" s="65" t="s">
        <v>137</v>
      </c>
      <c r="D120" s="66">
        <v>21350</v>
      </c>
      <c r="E120" s="66">
        <v>21350</v>
      </c>
      <c r="F120" s="66">
        <v>0</v>
      </c>
      <c r="G120" s="136">
        <f t="shared" si="2"/>
        <v>-21350</v>
      </c>
      <c r="H120" s="136">
        <f t="shared" si="6"/>
        <v>0</v>
      </c>
      <c r="I120" s="136">
        <f t="shared" si="4"/>
        <v>0</v>
      </c>
    </row>
    <row r="121" spans="2:9" s="26" customFormat="1" ht="51.75" customHeight="1" x14ac:dyDescent="0.2">
      <c r="B121" s="67">
        <v>2800</v>
      </c>
      <c r="C121" s="65" t="s">
        <v>159</v>
      </c>
      <c r="D121" s="66">
        <v>1000</v>
      </c>
      <c r="E121" s="66">
        <v>1000</v>
      </c>
      <c r="F121" s="66">
        <v>0</v>
      </c>
      <c r="G121" s="136">
        <f t="shared" si="2"/>
        <v>-1000</v>
      </c>
      <c r="H121" s="136">
        <f t="shared" si="6"/>
        <v>0</v>
      </c>
      <c r="I121" s="136">
        <f t="shared" si="4"/>
        <v>0</v>
      </c>
    </row>
    <row r="122" spans="2:9" s="26" customFormat="1" ht="37.5" customHeight="1" x14ac:dyDescent="0.2">
      <c r="B122" s="137">
        <v>3133</v>
      </c>
      <c r="C122" s="70" t="s">
        <v>131</v>
      </c>
      <c r="D122" s="136">
        <v>123652</v>
      </c>
      <c r="E122" s="136">
        <v>123652</v>
      </c>
      <c r="F122" s="136">
        <v>123491.14</v>
      </c>
      <c r="G122" s="136">
        <f t="shared" si="2"/>
        <v>-160.86000000000058</v>
      </c>
      <c r="H122" s="136">
        <f t="shared" si="6"/>
        <v>99.869909099731501</v>
      </c>
      <c r="I122" s="136">
        <f t="shared" si="4"/>
        <v>99.869909099731501</v>
      </c>
    </row>
    <row r="123" spans="2:9" s="26" customFormat="1" ht="31.5" customHeight="1" x14ac:dyDescent="0.2">
      <c r="B123" s="138" t="s">
        <v>90</v>
      </c>
      <c r="C123" s="70" t="s">
        <v>91</v>
      </c>
      <c r="D123" s="136">
        <f>D124+D125+D126+D127+D128+D129+D130+D131+D132+D133</f>
        <v>3214091.94</v>
      </c>
      <c r="E123" s="136">
        <f t="shared" ref="E123:F123" si="18">E124+E125+E126+E127+E128+E129+E130+E131+E132+E133</f>
        <v>2713408.94</v>
      </c>
      <c r="F123" s="136">
        <f t="shared" si="18"/>
        <v>2409874.1399999992</v>
      </c>
      <c r="G123" s="136">
        <f t="shared" si="2"/>
        <v>-303534.80000000075</v>
      </c>
      <c r="H123" s="136">
        <f t="shared" si="6"/>
        <v>88.813525468814859</v>
      </c>
      <c r="I123" s="136">
        <f t="shared" si="4"/>
        <v>74.978382230098845</v>
      </c>
    </row>
    <row r="124" spans="2:9" s="26" customFormat="1" ht="31.5" customHeight="1" x14ac:dyDescent="0.2">
      <c r="B124" s="67">
        <v>2111</v>
      </c>
      <c r="C124" s="65" t="s">
        <v>151</v>
      </c>
      <c r="D124" s="66">
        <v>2261700</v>
      </c>
      <c r="E124" s="66">
        <v>1914800</v>
      </c>
      <c r="F124" s="66">
        <v>1792957.3</v>
      </c>
      <c r="G124" s="136">
        <f t="shared" si="2"/>
        <v>-121842.69999999995</v>
      </c>
      <c r="H124" s="136">
        <f t="shared" si="6"/>
        <v>93.636792354292879</v>
      </c>
      <c r="I124" s="136">
        <f t="shared" si="4"/>
        <v>79.274762346907195</v>
      </c>
    </row>
    <row r="125" spans="2:9" s="26" customFormat="1" ht="31.5" customHeight="1" x14ac:dyDescent="0.2">
      <c r="B125" s="67">
        <v>2120</v>
      </c>
      <c r="C125" s="65" t="s">
        <v>152</v>
      </c>
      <c r="D125" s="66">
        <v>531500</v>
      </c>
      <c r="E125" s="66">
        <v>449978</v>
      </c>
      <c r="F125" s="66">
        <v>420461.64</v>
      </c>
      <c r="G125" s="136">
        <f t="shared" si="2"/>
        <v>-29516.359999999986</v>
      </c>
      <c r="H125" s="136">
        <f t="shared" si="6"/>
        <v>93.440488201645422</v>
      </c>
      <c r="I125" s="136">
        <f t="shared" si="4"/>
        <v>79.108492944496717</v>
      </c>
    </row>
    <row r="126" spans="2:9" s="26" customFormat="1" ht="31.5" customHeight="1" x14ac:dyDescent="0.2">
      <c r="B126" s="67">
        <v>2210</v>
      </c>
      <c r="C126" s="65" t="s">
        <v>135</v>
      </c>
      <c r="D126" s="66">
        <v>56720</v>
      </c>
      <c r="E126" s="66">
        <v>52720</v>
      </c>
      <c r="F126" s="66">
        <v>13237</v>
      </c>
      <c r="G126" s="136">
        <f t="shared" si="2"/>
        <v>-39483</v>
      </c>
      <c r="H126" s="136">
        <f t="shared" si="6"/>
        <v>25.108118361153263</v>
      </c>
      <c r="I126" s="136">
        <f t="shared" si="4"/>
        <v>23.337447108603669</v>
      </c>
    </row>
    <row r="127" spans="2:9" s="26" customFormat="1" ht="31.5" customHeight="1" x14ac:dyDescent="0.2">
      <c r="B127" s="67">
        <v>2240</v>
      </c>
      <c r="C127" s="65" t="s">
        <v>141</v>
      </c>
      <c r="D127" s="66">
        <v>72593</v>
      </c>
      <c r="E127" s="66">
        <v>56548</v>
      </c>
      <c r="F127" s="66">
        <v>2874.26</v>
      </c>
      <c r="G127" s="136">
        <f t="shared" si="2"/>
        <v>-53673.74</v>
      </c>
      <c r="H127" s="136">
        <f t="shared" si="6"/>
        <v>5.0828676522600276</v>
      </c>
      <c r="I127" s="136">
        <f t="shared" si="4"/>
        <v>3.9594175746972855</v>
      </c>
    </row>
    <row r="128" spans="2:9" s="26" customFormat="1" ht="31.5" customHeight="1" x14ac:dyDescent="0.2">
      <c r="B128" s="67">
        <v>2250</v>
      </c>
      <c r="C128" s="65" t="s">
        <v>153</v>
      </c>
      <c r="D128" s="66">
        <v>2400</v>
      </c>
      <c r="E128" s="66">
        <v>2400</v>
      </c>
      <c r="F128" s="66">
        <v>1714.78</v>
      </c>
      <c r="G128" s="136">
        <f t="shared" si="2"/>
        <v>-685.22</v>
      </c>
      <c r="H128" s="136">
        <f t="shared" si="6"/>
        <v>71.44916666666667</v>
      </c>
      <c r="I128" s="136">
        <f t="shared" si="4"/>
        <v>71.44916666666667</v>
      </c>
    </row>
    <row r="129" spans="2:9" s="26" customFormat="1" ht="31.5" customHeight="1" x14ac:dyDescent="0.2">
      <c r="B129" s="67">
        <v>2271</v>
      </c>
      <c r="C129" s="65" t="s">
        <v>154</v>
      </c>
      <c r="D129" s="66">
        <v>221291.94</v>
      </c>
      <c r="E129" s="66">
        <v>170691.94</v>
      </c>
      <c r="F129" s="66">
        <v>170691.94</v>
      </c>
      <c r="G129" s="136">
        <f t="shared" si="2"/>
        <v>0</v>
      </c>
      <c r="H129" s="136">
        <f t="shared" si="6"/>
        <v>100</v>
      </c>
      <c r="I129" s="136">
        <f t="shared" si="4"/>
        <v>77.134277913601366</v>
      </c>
    </row>
    <row r="130" spans="2:9" s="26" customFormat="1" ht="31.5" customHeight="1" x14ac:dyDescent="0.2">
      <c r="B130" s="67">
        <v>2272</v>
      </c>
      <c r="C130" s="65" t="s">
        <v>155</v>
      </c>
      <c r="D130" s="66">
        <v>4200</v>
      </c>
      <c r="E130" s="66">
        <v>2890</v>
      </c>
      <c r="F130" s="66">
        <v>2719.28</v>
      </c>
      <c r="G130" s="136">
        <f t="shared" si="2"/>
        <v>-170.7199999999998</v>
      </c>
      <c r="H130" s="136">
        <f t="shared" si="6"/>
        <v>94.092733564013855</v>
      </c>
      <c r="I130" s="136">
        <f t="shared" si="4"/>
        <v>64.744761904761901</v>
      </c>
    </row>
    <row r="131" spans="2:9" s="26" customFormat="1" ht="31.5" customHeight="1" x14ac:dyDescent="0.2">
      <c r="B131" s="67">
        <v>2273</v>
      </c>
      <c r="C131" s="65" t="s">
        <v>156</v>
      </c>
      <c r="D131" s="66">
        <v>7480</v>
      </c>
      <c r="E131" s="66">
        <v>7480</v>
      </c>
      <c r="F131" s="66">
        <v>4418.9399999999996</v>
      </c>
      <c r="G131" s="136">
        <f t="shared" si="2"/>
        <v>-3061.0600000000004</v>
      </c>
      <c r="H131" s="136">
        <f t="shared" si="6"/>
        <v>59.076737967914426</v>
      </c>
      <c r="I131" s="136">
        <f t="shared" si="4"/>
        <v>59.076737967914426</v>
      </c>
    </row>
    <row r="132" spans="2:9" s="26" customFormat="1" ht="42.75" customHeight="1" x14ac:dyDescent="0.2">
      <c r="B132" s="67">
        <v>2275</v>
      </c>
      <c r="C132" s="65" t="s">
        <v>158</v>
      </c>
      <c r="D132" s="66">
        <v>1207</v>
      </c>
      <c r="E132" s="66">
        <v>901</v>
      </c>
      <c r="F132" s="66">
        <v>799</v>
      </c>
      <c r="G132" s="136">
        <f t="shared" si="2"/>
        <v>-102</v>
      </c>
      <c r="H132" s="136">
        <f t="shared" si="6"/>
        <v>88.679245283018872</v>
      </c>
      <c r="I132" s="136">
        <f t="shared" si="4"/>
        <v>66.197183098591552</v>
      </c>
    </row>
    <row r="133" spans="2:9" s="26" customFormat="1" ht="54" customHeight="1" x14ac:dyDescent="0.2">
      <c r="B133" s="67">
        <v>2282</v>
      </c>
      <c r="C133" s="65" t="s">
        <v>137</v>
      </c>
      <c r="D133" s="66">
        <v>55000</v>
      </c>
      <c r="E133" s="66">
        <v>55000</v>
      </c>
      <c r="F133" s="66">
        <v>0</v>
      </c>
      <c r="G133" s="136">
        <f t="shared" si="2"/>
        <v>-55000</v>
      </c>
      <c r="H133" s="136">
        <f t="shared" si="6"/>
        <v>0</v>
      </c>
      <c r="I133" s="136">
        <f t="shared" si="4"/>
        <v>0</v>
      </c>
    </row>
    <row r="134" spans="2:9" s="26" customFormat="1" ht="31.5" customHeight="1" x14ac:dyDescent="0.2">
      <c r="B134" s="138" t="s">
        <v>92</v>
      </c>
      <c r="C134" s="70" t="s">
        <v>93</v>
      </c>
      <c r="D134" s="136">
        <f>D135+D136+D137+D138+D139+D140+D141+D142+D143</f>
        <v>255360</v>
      </c>
      <c r="E134" s="136">
        <f t="shared" ref="E134:F134" si="19">E135+E136+E137+E138+E139+E140+E141+E142+E143</f>
        <v>206070</v>
      </c>
      <c r="F134" s="136">
        <f t="shared" si="19"/>
        <v>157933.49999999997</v>
      </c>
      <c r="G134" s="136">
        <f t="shared" si="2"/>
        <v>-48136.500000000029</v>
      </c>
      <c r="H134" s="136">
        <f t="shared" si="6"/>
        <v>76.640704614936666</v>
      </c>
      <c r="I134" s="136">
        <f t="shared" si="4"/>
        <v>61.847391917293223</v>
      </c>
    </row>
    <row r="135" spans="2:9" s="26" customFormat="1" ht="31.5" customHeight="1" x14ac:dyDescent="0.2">
      <c r="B135" s="67">
        <v>2111</v>
      </c>
      <c r="C135" s="65" t="s">
        <v>151</v>
      </c>
      <c r="D135" s="66">
        <v>114200</v>
      </c>
      <c r="E135" s="66">
        <v>90500</v>
      </c>
      <c r="F135" s="66">
        <v>89698.48</v>
      </c>
      <c r="G135" s="66">
        <f t="shared" si="2"/>
        <v>-801.52000000000407</v>
      </c>
      <c r="H135" s="66">
        <f t="shared" si="6"/>
        <v>99.114342541436457</v>
      </c>
      <c r="I135" s="66">
        <f t="shared" si="4"/>
        <v>78.545078809106826</v>
      </c>
    </row>
    <row r="136" spans="2:9" s="26" customFormat="1" ht="31.5" customHeight="1" x14ac:dyDescent="0.2">
      <c r="B136" s="67">
        <v>2120</v>
      </c>
      <c r="C136" s="65" t="s">
        <v>152</v>
      </c>
      <c r="D136" s="66">
        <v>25200</v>
      </c>
      <c r="E136" s="66">
        <v>19910</v>
      </c>
      <c r="F136" s="66">
        <v>19758.009999999998</v>
      </c>
      <c r="G136" s="66">
        <f t="shared" si="2"/>
        <v>-151.9900000000016</v>
      </c>
      <c r="H136" s="66">
        <f t="shared" si="6"/>
        <v>99.236614766449023</v>
      </c>
      <c r="I136" s="66">
        <f t="shared" si="4"/>
        <v>78.404801587301577</v>
      </c>
    </row>
    <row r="137" spans="2:9" s="26" customFormat="1" ht="31.5" customHeight="1" x14ac:dyDescent="0.2">
      <c r="B137" s="67">
        <v>2210</v>
      </c>
      <c r="C137" s="65" t="s">
        <v>135</v>
      </c>
      <c r="D137" s="66">
        <v>7200</v>
      </c>
      <c r="E137" s="66">
        <v>7200</v>
      </c>
      <c r="F137" s="66">
        <v>2870</v>
      </c>
      <c r="G137" s="66">
        <f t="shared" si="2"/>
        <v>-4330</v>
      </c>
      <c r="H137" s="66">
        <f t="shared" si="6"/>
        <v>39.861111111111114</v>
      </c>
      <c r="I137" s="66">
        <f t="shared" si="4"/>
        <v>39.861111111111114</v>
      </c>
    </row>
    <row r="138" spans="2:9" s="26" customFormat="1" ht="31.5" customHeight="1" x14ac:dyDescent="0.2">
      <c r="B138" s="67">
        <v>2240</v>
      </c>
      <c r="C138" s="65" t="s">
        <v>141</v>
      </c>
      <c r="D138" s="66">
        <v>42000</v>
      </c>
      <c r="E138" s="66">
        <v>38400</v>
      </c>
      <c r="F138" s="66">
        <v>2810.65</v>
      </c>
      <c r="G138" s="66">
        <f t="shared" si="2"/>
        <v>-35589.35</v>
      </c>
      <c r="H138" s="66">
        <f t="shared" si="6"/>
        <v>7.3194010416666666</v>
      </c>
      <c r="I138" s="66">
        <f t="shared" si="4"/>
        <v>6.6920238095238105</v>
      </c>
    </row>
    <row r="139" spans="2:9" s="26" customFormat="1" ht="31.5" customHeight="1" x14ac:dyDescent="0.2">
      <c r="B139" s="67">
        <v>2250</v>
      </c>
      <c r="C139" s="65" t="s">
        <v>153</v>
      </c>
      <c r="D139" s="66">
        <v>1680</v>
      </c>
      <c r="E139" s="66">
        <v>1680</v>
      </c>
      <c r="F139" s="66">
        <v>0</v>
      </c>
      <c r="G139" s="66">
        <f t="shared" si="2"/>
        <v>-1680</v>
      </c>
      <c r="H139" s="66">
        <f t="shared" si="6"/>
        <v>0</v>
      </c>
      <c r="I139" s="66">
        <f t="shared" si="4"/>
        <v>0</v>
      </c>
    </row>
    <row r="140" spans="2:9" s="26" customFormat="1" ht="31.5" customHeight="1" x14ac:dyDescent="0.2">
      <c r="B140" s="67">
        <v>2271</v>
      </c>
      <c r="C140" s="65" t="s">
        <v>154</v>
      </c>
      <c r="D140" s="66">
        <v>54000</v>
      </c>
      <c r="E140" s="66">
        <v>39000</v>
      </c>
      <c r="F140" s="66">
        <v>39000</v>
      </c>
      <c r="G140" s="66">
        <f t="shared" si="2"/>
        <v>0</v>
      </c>
      <c r="H140" s="66">
        <f t="shared" si="6"/>
        <v>100</v>
      </c>
      <c r="I140" s="66">
        <f t="shared" si="4"/>
        <v>72.222222222222214</v>
      </c>
    </row>
    <row r="141" spans="2:9" s="26" customFormat="1" ht="31.5" customHeight="1" x14ac:dyDescent="0.2">
      <c r="B141" s="67">
        <v>2272</v>
      </c>
      <c r="C141" s="65" t="s">
        <v>155</v>
      </c>
      <c r="D141" s="66">
        <v>1280</v>
      </c>
      <c r="E141" s="66">
        <v>1080</v>
      </c>
      <c r="F141" s="66">
        <v>231.99</v>
      </c>
      <c r="G141" s="66">
        <f t="shared" si="2"/>
        <v>-848.01</v>
      </c>
      <c r="H141" s="66">
        <f t="shared" si="6"/>
        <v>21.480555555555554</v>
      </c>
      <c r="I141" s="66">
        <f t="shared" si="4"/>
        <v>18.124218750000001</v>
      </c>
    </row>
    <row r="142" spans="2:9" s="26" customFormat="1" ht="31.5" customHeight="1" x14ac:dyDescent="0.2">
      <c r="B142" s="67">
        <v>2273</v>
      </c>
      <c r="C142" s="65" t="s">
        <v>156</v>
      </c>
      <c r="D142" s="66">
        <v>6600</v>
      </c>
      <c r="E142" s="66">
        <v>5100</v>
      </c>
      <c r="F142" s="66">
        <v>3564.37</v>
      </c>
      <c r="G142" s="66">
        <f t="shared" si="2"/>
        <v>-1535.63</v>
      </c>
      <c r="H142" s="66">
        <f t="shared" si="6"/>
        <v>69.889607843137256</v>
      </c>
      <c r="I142" s="66">
        <f t="shared" si="4"/>
        <v>54.005606060606063</v>
      </c>
    </row>
    <row r="143" spans="2:9" s="26" customFormat="1" ht="64.5" customHeight="1" x14ac:dyDescent="0.2">
      <c r="B143" s="67">
        <v>2282</v>
      </c>
      <c r="C143" s="65" t="s">
        <v>137</v>
      </c>
      <c r="D143" s="66">
        <v>3200</v>
      </c>
      <c r="E143" s="66">
        <v>3200</v>
      </c>
      <c r="F143" s="66">
        <v>0</v>
      </c>
      <c r="G143" s="66">
        <f t="shared" si="2"/>
        <v>-3200</v>
      </c>
      <c r="H143" s="66">
        <f t="shared" si="6"/>
        <v>0</v>
      </c>
      <c r="I143" s="66">
        <f t="shared" si="4"/>
        <v>0</v>
      </c>
    </row>
    <row r="144" spans="2:9" s="26" customFormat="1" ht="55.5" customHeight="1" x14ac:dyDescent="0.2">
      <c r="B144" s="138" t="s">
        <v>94</v>
      </c>
      <c r="C144" s="70" t="s">
        <v>95</v>
      </c>
      <c r="D144" s="136">
        <f>D145+D146+D147+D148+D149+D150+D151+D152+D153+D154+D155</f>
        <v>4653738.1399999997</v>
      </c>
      <c r="E144" s="136">
        <f t="shared" ref="E144:F144" si="20">E145+E146+E147+E148+E149+E150+E151+E152+E153+E154+E155</f>
        <v>3861694.14</v>
      </c>
      <c r="F144" s="136">
        <f t="shared" si="20"/>
        <v>3150905.29</v>
      </c>
      <c r="G144" s="136">
        <f>F144-E144</f>
        <v>-710788.85000000009</v>
      </c>
      <c r="H144" s="136">
        <f t="shared" si="6"/>
        <v>81.593859476400681</v>
      </c>
      <c r="I144" s="136">
        <f t="shared" si="4"/>
        <v>67.706974376517024</v>
      </c>
    </row>
    <row r="145" spans="2:9" s="26" customFormat="1" ht="55.5" customHeight="1" x14ac:dyDescent="0.2">
      <c r="B145" s="67">
        <v>2111</v>
      </c>
      <c r="C145" s="65" t="s">
        <v>151</v>
      </c>
      <c r="D145" s="66">
        <v>2572800</v>
      </c>
      <c r="E145" s="66">
        <v>2155200</v>
      </c>
      <c r="F145" s="66">
        <v>1856632.35</v>
      </c>
      <c r="G145" s="136">
        <f t="shared" si="2"/>
        <v>-298567.64999999991</v>
      </c>
      <c r="H145" s="136">
        <f t="shared" si="6"/>
        <v>86.146638363028956</v>
      </c>
      <c r="I145" s="136">
        <f t="shared" si="4"/>
        <v>72.163881763059706</v>
      </c>
    </row>
    <row r="146" spans="2:9" s="26" customFormat="1" ht="55.5" customHeight="1" x14ac:dyDescent="0.2">
      <c r="B146" s="67">
        <v>2120</v>
      </c>
      <c r="C146" s="65" t="s">
        <v>152</v>
      </c>
      <c r="D146" s="66">
        <v>591800</v>
      </c>
      <c r="E146" s="66">
        <v>495752</v>
      </c>
      <c r="F146" s="66">
        <v>428660.49</v>
      </c>
      <c r="G146" s="136">
        <f t="shared" si="2"/>
        <v>-67091.510000000009</v>
      </c>
      <c r="H146" s="136">
        <f t="shared" si="6"/>
        <v>86.466719246720132</v>
      </c>
      <c r="I146" s="136">
        <f t="shared" si="4"/>
        <v>72.433337276106784</v>
      </c>
    </row>
    <row r="147" spans="2:9" s="26" customFormat="1" ht="55.5" customHeight="1" x14ac:dyDescent="0.2">
      <c r="B147" s="67">
        <v>2210</v>
      </c>
      <c r="C147" s="65" t="s">
        <v>135</v>
      </c>
      <c r="D147" s="66">
        <v>242000</v>
      </c>
      <c r="E147" s="66">
        <v>212000</v>
      </c>
      <c r="F147" s="66">
        <v>34305.5</v>
      </c>
      <c r="G147" s="136">
        <f t="shared" si="2"/>
        <v>-177694.5</v>
      </c>
      <c r="H147" s="136">
        <f t="shared" si="6"/>
        <v>16.181839622641508</v>
      </c>
      <c r="I147" s="136">
        <f t="shared" si="4"/>
        <v>14.175826446280993</v>
      </c>
    </row>
    <row r="148" spans="2:9" s="26" customFormat="1" ht="55.5" customHeight="1" x14ac:dyDescent="0.2">
      <c r="B148" s="67">
        <v>2240</v>
      </c>
      <c r="C148" s="65" t="s">
        <v>141</v>
      </c>
      <c r="D148" s="66">
        <v>395264</v>
      </c>
      <c r="E148" s="66">
        <v>393857</v>
      </c>
      <c r="F148" s="66">
        <v>279909.64</v>
      </c>
      <c r="G148" s="136">
        <f t="shared" si="2"/>
        <v>-113947.35999999999</v>
      </c>
      <c r="H148" s="136">
        <f t="shared" si="6"/>
        <v>71.068849861751858</v>
      </c>
      <c r="I148" s="136">
        <f t="shared" si="4"/>
        <v>70.8158698996114</v>
      </c>
    </row>
    <row r="149" spans="2:9" s="26" customFormat="1" ht="55.5" customHeight="1" x14ac:dyDescent="0.2">
      <c r="B149" s="67">
        <v>2250</v>
      </c>
      <c r="C149" s="65" t="s">
        <v>153</v>
      </c>
      <c r="D149" s="66">
        <v>2880</v>
      </c>
      <c r="E149" s="66">
        <v>2880</v>
      </c>
      <c r="F149" s="66">
        <v>363.68</v>
      </c>
      <c r="G149" s="136">
        <f t="shared" si="2"/>
        <v>-2516.3200000000002</v>
      </c>
      <c r="H149" s="136">
        <f t="shared" si="6"/>
        <v>12.627777777777776</v>
      </c>
      <c r="I149" s="136">
        <f t="shared" si="4"/>
        <v>12.627777777777776</v>
      </c>
    </row>
    <row r="150" spans="2:9" s="26" customFormat="1" ht="55.5" customHeight="1" x14ac:dyDescent="0.2">
      <c r="B150" s="67">
        <v>2271</v>
      </c>
      <c r="C150" s="65" t="s">
        <v>154</v>
      </c>
      <c r="D150" s="66">
        <v>768208.14</v>
      </c>
      <c r="E150" s="66">
        <v>528208.14</v>
      </c>
      <c r="F150" s="66">
        <v>522092.71</v>
      </c>
      <c r="G150" s="136">
        <f t="shared" si="2"/>
        <v>-6115.429999999993</v>
      </c>
      <c r="H150" s="136">
        <f t="shared" si="6"/>
        <v>98.842231019007016</v>
      </c>
      <c r="I150" s="136">
        <f t="shared" si="4"/>
        <v>67.962402741527839</v>
      </c>
    </row>
    <row r="151" spans="2:9" s="26" customFormat="1" ht="55.5" customHeight="1" x14ac:dyDescent="0.2">
      <c r="B151" s="67">
        <v>2272</v>
      </c>
      <c r="C151" s="65" t="s">
        <v>155</v>
      </c>
      <c r="D151" s="66">
        <v>2400</v>
      </c>
      <c r="E151" s="66">
        <v>1750</v>
      </c>
      <c r="F151" s="66">
        <v>1599.8</v>
      </c>
      <c r="G151" s="136">
        <f t="shared" si="2"/>
        <v>-150.20000000000005</v>
      </c>
      <c r="H151" s="136">
        <f t="shared" si="6"/>
        <v>91.417142857142849</v>
      </c>
      <c r="I151" s="136">
        <f t="shared" si="4"/>
        <v>66.658333333333331</v>
      </c>
    </row>
    <row r="152" spans="2:9" s="26" customFormat="1" ht="44.25" customHeight="1" x14ac:dyDescent="0.2">
      <c r="B152" s="67">
        <v>2273</v>
      </c>
      <c r="C152" s="65" t="s">
        <v>156</v>
      </c>
      <c r="D152" s="66">
        <v>34000</v>
      </c>
      <c r="E152" s="66">
        <v>28000</v>
      </c>
      <c r="F152" s="66">
        <v>26258.02</v>
      </c>
      <c r="G152" s="136">
        <f t="shared" si="2"/>
        <v>-1741.9799999999996</v>
      </c>
      <c r="H152" s="136">
        <f t="shared" si="6"/>
        <v>93.778642857142856</v>
      </c>
      <c r="I152" s="136">
        <f t="shared" si="4"/>
        <v>77.229470588235287</v>
      </c>
    </row>
    <row r="153" spans="2:9" s="26" customFormat="1" ht="55.5" customHeight="1" x14ac:dyDescent="0.2">
      <c r="B153" s="67">
        <v>2275</v>
      </c>
      <c r="C153" s="65" t="s">
        <v>158</v>
      </c>
      <c r="D153" s="66">
        <v>1343</v>
      </c>
      <c r="E153" s="66">
        <v>1004</v>
      </c>
      <c r="F153" s="66">
        <v>891</v>
      </c>
      <c r="G153" s="136">
        <f t="shared" si="2"/>
        <v>-113</v>
      </c>
      <c r="H153" s="136">
        <f t="shared" si="6"/>
        <v>88.745019920318725</v>
      </c>
      <c r="I153" s="136">
        <f t="shared" si="4"/>
        <v>66.344005956813106</v>
      </c>
    </row>
    <row r="154" spans="2:9" s="26" customFormat="1" ht="55.5" customHeight="1" x14ac:dyDescent="0.2">
      <c r="B154" s="67">
        <v>2282</v>
      </c>
      <c r="C154" s="65" t="s">
        <v>137</v>
      </c>
      <c r="D154" s="66">
        <v>42850</v>
      </c>
      <c r="E154" s="66">
        <v>42850</v>
      </c>
      <c r="F154" s="66">
        <v>0</v>
      </c>
      <c r="G154" s="136">
        <f t="shared" si="2"/>
        <v>-42850</v>
      </c>
      <c r="H154" s="136">
        <f t="shared" si="6"/>
        <v>0</v>
      </c>
      <c r="I154" s="136">
        <f t="shared" si="4"/>
        <v>0</v>
      </c>
    </row>
    <row r="155" spans="2:9" s="26" customFormat="1" ht="55.5" customHeight="1" x14ac:dyDescent="0.2">
      <c r="B155" s="67">
        <v>2800</v>
      </c>
      <c r="C155" s="65" t="s">
        <v>159</v>
      </c>
      <c r="D155" s="66">
        <v>193</v>
      </c>
      <c r="E155" s="66">
        <v>193</v>
      </c>
      <c r="F155" s="66">
        <v>192.1</v>
      </c>
      <c r="G155" s="136">
        <f t="shared" si="2"/>
        <v>-0.90000000000000568</v>
      </c>
      <c r="H155" s="136">
        <f t="shared" si="6"/>
        <v>99.533678756476689</v>
      </c>
      <c r="I155" s="136">
        <f t="shared" si="4"/>
        <v>99.533678756476689</v>
      </c>
    </row>
    <row r="156" spans="2:9" s="26" customFormat="1" ht="48.75" customHeight="1" x14ac:dyDescent="0.2">
      <c r="B156" s="138" t="s">
        <v>132</v>
      </c>
      <c r="C156" s="70" t="s">
        <v>133</v>
      </c>
      <c r="D156" s="136">
        <f>D157+D158+D159+D160+D161+D162+D163</f>
        <v>707610</v>
      </c>
      <c r="E156" s="136">
        <f t="shared" ref="E156:F156" si="21">E157+E158+E159+E160+E161+E162+E163</f>
        <v>575710</v>
      </c>
      <c r="F156" s="136">
        <f t="shared" si="21"/>
        <v>398227.38</v>
      </c>
      <c r="G156" s="136">
        <f t="shared" si="2"/>
        <v>-177482.62</v>
      </c>
      <c r="H156" s="136">
        <f t="shared" si="6"/>
        <v>69.171523857497704</v>
      </c>
      <c r="I156" s="136">
        <f t="shared" si="4"/>
        <v>56.277805570865304</v>
      </c>
    </row>
    <row r="157" spans="2:9" s="26" customFormat="1" ht="48.75" customHeight="1" x14ac:dyDescent="0.2">
      <c r="B157" s="67">
        <v>2111</v>
      </c>
      <c r="C157" s="65" t="s">
        <v>151</v>
      </c>
      <c r="D157" s="66">
        <v>534050</v>
      </c>
      <c r="E157" s="66">
        <v>426500</v>
      </c>
      <c r="F157" s="66">
        <v>299164.24</v>
      </c>
      <c r="G157" s="66">
        <f t="shared" si="2"/>
        <v>-127335.76000000001</v>
      </c>
      <c r="H157" s="66">
        <f t="shared" si="6"/>
        <v>70.144018757327075</v>
      </c>
      <c r="I157" s="66">
        <f t="shared" si="4"/>
        <v>56.01802078457073</v>
      </c>
    </row>
    <row r="158" spans="2:9" s="26" customFormat="1" ht="39.75" customHeight="1" x14ac:dyDescent="0.2">
      <c r="B158" s="67">
        <v>2120</v>
      </c>
      <c r="C158" s="65" t="s">
        <v>152</v>
      </c>
      <c r="D158" s="66">
        <v>117810</v>
      </c>
      <c r="E158" s="66">
        <v>94160</v>
      </c>
      <c r="F158" s="66">
        <v>66952.679999999993</v>
      </c>
      <c r="G158" s="66">
        <f t="shared" si="2"/>
        <v>-27207.320000000007</v>
      </c>
      <c r="H158" s="66">
        <f t="shared" si="6"/>
        <v>71.105225148683076</v>
      </c>
      <c r="I158" s="66">
        <f t="shared" si="4"/>
        <v>56.831066972243441</v>
      </c>
    </row>
    <row r="159" spans="2:9" s="26" customFormat="1" ht="37.5" customHeight="1" x14ac:dyDescent="0.2">
      <c r="B159" s="67">
        <v>2210</v>
      </c>
      <c r="C159" s="65" t="s">
        <v>135</v>
      </c>
      <c r="D159" s="66">
        <v>20000</v>
      </c>
      <c r="E159" s="66">
        <v>20000</v>
      </c>
      <c r="F159" s="66">
        <v>17542.310000000001</v>
      </c>
      <c r="G159" s="66">
        <f t="shared" si="2"/>
        <v>-2457.6899999999987</v>
      </c>
      <c r="H159" s="66">
        <f t="shared" si="6"/>
        <v>87.711550000000003</v>
      </c>
      <c r="I159" s="66">
        <f t="shared" si="4"/>
        <v>87.711550000000003</v>
      </c>
    </row>
    <row r="160" spans="2:9" s="26" customFormat="1" ht="37.5" customHeight="1" x14ac:dyDescent="0.2">
      <c r="B160" s="67">
        <v>2240</v>
      </c>
      <c r="C160" s="65" t="s">
        <v>141</v>
      </c>
      <c r="D160" s="66">
        <v>21400</v>
      </c>
      <c r="E160" s="66">
        <v>20700</v>
      </c>
      <c r="F160" s="66">
        <v>14176.99</v>
      </c>
      <c r="G160" s="66">
        <f t="shared" si="2"/>
        <v>-6523.01</v>
      </c>
      <c r="H160" s="66">
        <f t="shared" si="6"/>
        <v>68.487874396135268</v>
      </c>
      <c r="I160" s="66">
        <f t="shared" si="4"/>
        <v>66.247616822429904</v>
      </c>
    </row>
    <row r="161" spans="2:9" s="26" customFormat="1" ht="37.5" customHeight="1" x14ac:dyDescent="0.2">
      <c r="B161" s="67">
        <v>2250</v>
      </c>
      <c r="C161" s="65" t="s">
        <v>153</v>
      </c>
      <c r="D161" s="66">
        <v>1600</v>
      </c>
      <c r="E161" s="66">
        <v>1600</v>
      </c>
      <c r="F161" s="66">
        <v>361.84</v>
      </c>
      <c r="G161" s="66">
        <f t="shared" si="2"/>
        <v>-1238.1600000000001</v>
      </c>
      <c r="H161" s="66">
        <f t="shared" si="6"/>
        <v>22.614999999999998</v>
      </c>
      <c r="I161" s="66">
        <f t="shared" si="4"/>
        <v>22.614999999999998</v>
      </c>
    </row>
    <row r="162" spans="2:9" s="26" customFormat="1" ht="48.75" customHeight="1" x14ac:dyDescent="0.2">
      <c r="B162" s="67">
        <v>2282</v>
      </c>
      <c r="C162" s="65" t="s">
        <v>137</v>
      </c>
      <c r="D162" s="66">
        <v>11750</v>
      </c>
      <c r="E162" s="66">
        <v>11750</v>
      </c>
      <c r="F162" s="66">
        <v>0</v>
      </c>
      <c r="G162" s="66">
        <f t="shared" si="2"/>
        <v>-11750</v>
      </c>
      <c r="H162" s="66">
        <f t="shared" si="6"/>
        <v>0</v>
      </c>
      <c r="I162" s="66">
        <f t="shared" si="4"/>
        <v>0</v>
      </c>
    </row>
    <row r="163" spans="2:9" s="26" customFormat="1" ht="48.75" customHeight="1" x14ac:dyDescent="0.2">
      <c r="B163" s="67">
        <v>2800</v>
      </c>
      <c r="C163" s="65" t="s">
        <v>159</v>
      </c>
      <c r="D163" s="66">
        <v>1000</v>
      </c>
      <c r="E163" s="66">
        <v>1000</v>
      </c>
      <c r="F163" s="66">
        <v>29.32</v>
      </c>
      <c r="G163" s="66">
        <f t="shared" si="2"/>
        <v>-970.68</v>
      </c>
      <c r="H163" s="66">
        <f t="shared" si="6"/>
        <v>2.9319999999999999</v>
      </c>
      <c r="I163" s="66">
        <f t="shared" si="4"/>
        <v>2.9319999999999999</v>
      </c>
    </row>
    <row r="164" spans="2:9" s="26" customFormat="1" ht="39" customHeight="1" x14ac:dyDescent="0.2">
      <c r="B164" s="138" t="s">
        <v>96</v>
      </c>
      <c r="C164" s="70" t="s">
        <v>97</v>
      </c>
      <c r="D164" s="136">
        <f>D165+D166</f>
        <v>268400</v>
      </c>
      <c r="E164" s="136">
        <f t="shared" ref="E164:F164" si="22">E165+E166</f>
        <v>199200</v>
      </c>
      <c r="F164" s="136">
        <f t="shared" si="22"/>
        <v>36275.99</v>
      </c>
      <c r="G164" s="136">
        <f t="shared" si="2"/>
        <v>-162924.01</v>
      </c>
      <c r="H164" s="136">
        <f t="shared" si="6"/>
        <v>18.210838353413653</v>
      </c>
      <c r="I164" s="136">
        <f t="shared" si="4"/>
        <v>13.515644560357673</v>
      </c>
    </row>
    <row r="165" spans="2:9" s="26" customFormat="1" ht="60.75" customHeight="1" x14ac:dyDescent="0.2">
      <c r="B165" s="67">
        <v>2282</v>
      </c>
      <c r="C165" s="65" t="s">
        <v>137</v>
      </c>
      <c r="D165" s="66">
        <v>220000</v>
      </c>
      <c r="E165" s="66">
        <v>175000</v>
      </c>
      <c r="F165" s="66">
        <v>36275.99</v>
      </c>
      <c r="G165" s="66">
        <f t="shared" si="2"/>
        <v>-138724.01</v>
      </c>
      <c r="H165" s="66">
        <f t="shared" si="6"/>
        <v>20.729137142857144</v>
      </c>
      <c r="I165" s="66">
        <f t="shared" si="4"/>
        <v>16.489086363636364</v>
      </c>
    </row>
    <row r="166" spans="2:9" s="26" customFormat="1" ht="39" customHeight="1" x14ac:dyDescent="0.2">
      <c r="B166" s="67">
        <v>2730</v>
      </c>
      <c r="C166" s="65" t="s">
        <v>189</v>
      </c>
      <c r="D166" s="66">
        <v>48400</v>
      </c>
      <c r="E166" s="66">
        <v>24200</v>
      </c>
      <c r="F166" s="66">
        <v>0</v>
      </c>
      <c r="G166" s="66">
        <f t="shared" si="2"/>
        <v>-24200</v>
      </c>
      <c r="H166" s="66">
        <f t="shared" si="6"/>
        <v>0</v>
      </c>
      <c r="I166" s="66">
        <f t="shared" si="4"/>
        <v>0</v>
      </c>
    </row>
    <row r="167" spans="2:9" s="26" customFormat="1" ht="54" customHeight="1" x14ac:dyDescent="0.2">
      <c r="B167" s="137">
        <v>5011</v>
      </c>
      <c r="C167" s="70" t="s">
        <v>100</v>
      </c>
      <c r="D167" s="136">
        <v>66000</v>
      </c>
      <c r="E167" s="136">
        <v>66000</v>
      </c>
      <c r="F167" s="136">
        <v>17500</v>
      </c>
      <c r="G167" s="136">
        <f t="shared" si="2"/>
        <v>-48500</v>
      </c>
      <c r="H167" s="136">
        <f t="shared" si="6"/>
        <v>26.515151515151516</v>
      </c>
      <c r="I167" s="136">
        <f t="shared" si="4"/>
        <v>26.515151515151516</v>
      </c>
    </row>
    <row r="168" spans="2:9" s="26" customFormat="1" ht="57" customHeight="1" x14ac:dyDescent="0.2">
      <c r="B168" s="137">
        <v>5012</v>
      </c>
      <c r="C168" s="70" t="s">
        <v>165</v>
      </c>
      <c r="D168" s="136">
        <v>40000</v>
      </c>
      <c r="E168" s="136">
        <v>40000</v>
      </c>
      <c r="F168" s="136">
        <v>7000</v>
      </c>
      <c r="G168" s="136">
        <f t="shared" si="2"/>
        <v>-33000</v>
      </c>
      <c r="H168" s="136">
        <f t="shared" si="6"/>
        <v>17.5</v>
      </c>
      <c r="I168" s="136">
        <f t="shared" si="4"/>
        <v>17.5</v>
      </c>
    </row>
    <row r="169" spans="2:9" s="26" customFormat="1" ht="66.75" customHeight="1" x14ac:dyDescent="0.2">
      <c r="B169" s="137">
        <v>5032</v>
      </c>
      <c r="C169" s="70" t="s">
        <v>100</v>
      </c>
      <c r="D169" s="136">
        <v>469300</v>
      </c>
      <c r="E169" s="136">
        <v>438500</v>
      </c>
      <c r="F169" s="136">
        <v>292757.96999999997</v>
      </c>
      <c r="G169" s="66">
        <f t="shared" si="2"/>
        <v>-145742.03000000003</v>
      </c>
      <c r="H169" s="66">
        <f t="shared" si="6"/>
        <v>66.763505131128838</v>
      </c>
      <c r="I169" s="66">
        <f t="shared" si="4"/>
        <v>62.381838909013418</v>
      </c>
    </row>
    <row r="170" spans="2:9" s="26" customFormat="1" ht="48.75" customHeight="1" x14ac:dyDescent="0.2">
      <c r="B170" s="137">
        <v>5041</v>
      </c>
      <c r="C170" s="70" t="s">
        <v>101</v>
      </c>
      <c r="D170" s="136">
        <f>D171+D172+D173+D174+D175+D176+D177+D178</f>
        <v>605700</v>
      </c>
      <c r="E170" s="136">
        <f t="shared" ref="E170:F170" si="23">E171+E172+E173+E174+E175+E176+E177+E178</f>
        <v>528400</v>
      </c>
      <c r="F170" s="136">
        <f t="shared" si="23"/>
        <v>304583.21000000002</v>
      </c>
      <c r="G170" s="136">
        <f t="shared" si="2"/>
        <v>-223816.78999999998</v>
      </c>
      <c r="H170" s="136">
        <f t="shared" si="6"/>
        <v>57.642545420136258</v>
      </c>
      <c r="I170" s="136">
        <f t="shared" si="4"/>
        <v>50.286149909195977</v>
      </c>
    </row>
    <row r="171" spans="2:9" s="26" customFormat="1" ht="42" customHeight="1" x14ac:dyDescent="0.2">
      <c r="B171" s="139">
        <v>2111</v>
      </c>
      <c r="C171" s="65" t="s">
        <v>151</v>
      </c>
      <c r="D171" s="66">
        <v>281300</v>
      </c>
      <c r="E171" s="66">
        <v>250800</v>
      </c>
      <c r="F171" s="66">
        <v>231287.32</v>
      </c>
      <c r="G171" s="66">
        <f t="shared" si="2"/>
        <v>-19512.679999999993</v>
      </c>
      <c r="H171" s="66">
        <f t="shared" si="6"/>
        <v>92.219824561403513</v>
      </c>
      <c r="I171" s="66">
        <f t="shared" si="4"/>
        <v>82.220874511198019</v>
      </c>
    </row>
    <row r="172" spans="2:9" s="26" customFormat="1" ht="44.25" customHeight="1" x14ac:dyDescent="0.2">
      <c r="B172" s="139">
        <v>2120</v>
      </c>
      <c r="C172" s="65" t="s">
        <v>152</v>
      </c>
      <c r="D172" s="66">
        <v>39400</v>
      </c>
      <c r="E172" s="66">
        <v>34800</v>
      </c>
      <c r="F172" s="66">
        <v>31948.85</v>
      </c>
      <c r="G172" s="66">
        <f t="shared" si="2"/>
        <v>-2851.1500000000015</v>
      </c>
      <c r="H172" s="66">
        <f t="shared" si="6"/>
        <v>91.807040229885047</v>
      </c>
      <c r="I172" s="66">
        <f t="shared" si="4"/>
        <v>81.088451776649734</v>
      </c>
    </row>
    <row r="173" spans="2:9" s="26" customFormat="1" ht="36" customHeight="1" x14ac:dyDescent="0.2">
      <c r="B173" s="139">
        <v>2210</v>
      </c>
      <c r="C173" s="65" t="s">
        <v>135</v>
      </c>
      <c r="D173" s="66">
        <v>32000</v>
      </c>
      <c r="E173" s="66">
        <v>26900</v>
      </c>
      <c r="F173" s="66">
        <v>12562</v>
      </c>
      <c r="G173" s="66">
        <f t="shared" si="2"/>
        <v>-14338</v>
      </c>
      <c r="H173" s="66">
        <f t="shared" si="6"/>
        <v>46.698884758364315</v>
      </c>
      <c r="I173" s="66">
        <f t="shared" si="4"/>
        <v>39.256250000000001</v>
      </c>
    </row>
    <row r="174" spans="2:9" s="26" customFormat="1" ht="40.5" customHeight="1" x14ac:dyDescent="0.2">
      <c r="B174" s="139">
        <v>2240</v>
      </c>
      <c r="C174" s="65" t="s">
        <v>141</v>
      </c>
      <c r="D174" s="66">
        <v>159600</v>
      </c>
      <c r="E174" s="66">
        <v>158400</v>
      </c>
      <c r="F174" s="66">
        <v>11661.78</v>
      </c>
      <c r="G174" s="66">
        <f t="shared" si="2"/>
        <v>-146738.22</v>
      </c>
      <c r="H174" s="66">
        <f t="shared" si="6"/>
        <v>7.3622348484848485</v>
      </c>
      <c r="I174" s="66">
        <f t="shared" si="4"/>
        <v>7.3068796992481211</v>
      </c>
    </row>
    <row r="175" spans="2:9" s="26" customFormat="1" ht="42" customHeight="1" x14ac:dyDescent="0.2">
      <c r="B175" s="139">
        <v>2273</v>
      </c>
      <c r="C175" s="65" t="s">
        <v>156</v>
      </c>
      <c r="D175" s="66">
        <v>19600</v>
      </c>
      <c r="E175" s="66">
        <v>16600</v>
      </c>
      <c r="F175" s="66">
        <v>8131.02</v>
      </c>
      <c r="G175" s="66">
        <f t="shared" si="2"/>
        <v>-8468.98</v>
      </c>
      <c r="H175" s="66">
        <f t="shared" si="6"/>
        <v>48.982048192771089</v>
      </c>
      <c r="I175" s="66">
        <f t="shared" si="4"/>
        <v>41.484795918367354</v>
      </c>
    </row>
    <row r="176" spans="2:9" s="26" customFormat="1" ht="37.5" customHeight="1" x14ac:dyDescent="0.2">
      <c r="B176" s="139">
        <v>2274</v>
      </c>
      <c r="C176" s="65" t="s">
        <v>157</v>
      </c>
      <c r="D176" s="66">
        <v>62000</v>
      </c>
      <c r="E176" s="66">
        <v>31500</v>
      </c>
      <c r="F176" s="66">
        <v>8992.24</v>
      </c>
      <c r="G176" s="66">
        <f t="shared" si="2"/>
        <v>-22507.760000000002</v>
      </c>
      <c r="H176" s="66">
        <f t="shared" si="6"/>
        <v>28.546793650793649</v>
      </c>
      <c r="I176" s="66">
        <f t="shared" si="4"/>
        <v>14.503612903225807</v>
      </c>
    </row>
    <row r="177" spans="2:9" s="26" customFormat="1" ht="48.75" customHeight="1" x14ac:dyDescent="0.2">
      <c r="B177" s="139">
        <v>2275</v>
      </c>
      <c r="C177" s="65" t="s">
        <v>158</v>
      </c>
      <c r="D177" s="66">
        <v>3200</v>
      </c>
      <c r="E177" s="66">
        <v>800</v>
      </c>
      <c r="F177" s="66">
        <v>0</v>
      </c>
      <c r="G177" s="66">
        <f t="shared" si="2"/>
        <v>-800</v>
      </c>
      <c r="H177" s="66">
        <f t="shared" si="6"/>
        <v>0</v>
      </c>
      <c r="I177" s="66">
        <f t="shared" si="4"/>
        <v>0</v>
      </c>
    </row>
    <row r="178" spans="2:9" s="26" customFormat="1" ht="61.5" customHeight="1" x14ac:dyDescent="0.2">
      <c r="B178" s="139">
        <v>2282</v>
      </c>
      <c r="C178" s="65" t="s">
        <v>137</v>
      </c>
      <c r="D178" s="66">
        <v>8600</v>
      </c>
      <c r="E178" s="66">
        <v>8600</v>
      </c>
      <c r="F178" s="66">
        <v>0</v>
      </c>
      <c r="G178" s="66">
        <f t="shared" si="2"/>
        <v>-8600</v>
      </c>
      <c r="H178" s="66">
        <f t="shared" si="6"/>
        <v>0</v>
      </c>
      <c r="I178" s="66">
        <f t="shared" si="4"/>
        <v>0</v>
      </c>
    </row>
    <row r="179" spans="2:9" s="26" customFormat="1" ht="98.25" customHeight="1" x14ac:dyDescent="0.2">
      <c r="B179" s="137">
        <v>5051</v>
      </c>
      <c r="C179" s="70" t="s">
        <v>102</v>
      </c>
      <c r="D179" s="136">
        <v>24600</v>
      </c>
      <c r="E179" s="136">
        <v>21600</v>
      </c>
      <c r="F179" s="136">
        <v>3340</v>
      </c>
      <c r="G179" s="66">
        <f t="shared" si="2"/>
        <v>-18260</v>
      </c>
      <c r="H179" s="66">
        <f t="shared" si="6"/>
        <v>15.462962962962962</v>
      </c>
      <c r="I179" s="66">
        <f t="shared" si="4"/>
        <v>13.577235772357724</v>
      </c>
    </row>
    <row r="180" spans="2:9" s="26" customFormat="1" ht="51.75" customHeight="1" x14ac:dyDescent="0.2">
      <c r="B180" s="137">
        <v>5053</v>
      </c>
      <c r="C180" s="70" t="s">
        <v>103</v>
      </c>
      <c r="D180" s="136">
        <v>125410</v>
      </c>
      <c r="E180" s="136">
        <v>102000</v>
      </c>
      <c r="F180" s="136">
        <v>101821.2</v>
      </c>
      <c r="G180" s="66">
        <f t="shared" si="2"/>
        <v>-178.80000000000291</v>
      </c>
      <c r="H180" s="66">
        <f t="shared" si="6"/>
        <v>99.824705882352944</v>
      </c>
      <c r="I180" s="66">
        <f t="shared" si="4"/>
        <v>81.190654652739013</v>
      </c>
    </row>
    <row r="181" spans="2:9" s="26" customFormat="1" ht="51.75" customHeight="1" x14ac:dyDescent="0.2">
      <c r="B181" s="137">
        <v>9410</v>
      </c>
      <c r="C181" s="70" t="s">
        <v>110</v>
      </c>
      <c r="D181" s="136">
        <v>14463100</v>
      </c>
      <c r="E181" s="136">
        <v>10847200</v>
      </c>
      <c r="F181" s="136">
        <v>10847200</v>
      </c>
      <c r="G181" s="66">
        <f t="shared" si="2"/>
        <v>0</v>
      </c>
      <c r="H181" s="66">
        <f t="shared" si="6"/>
        <v>100</v>
      </c>
      <c r="I181" s="66">
        <f t="shared" si="4"/>
        <v>74.99913573162047</v>
      </c>
    </row>
    <row r="182" spans="2:9" s="26" customFormat="1" ht="31.5" customHeight="1" x14ac:dyDescent="0.2">
      <c r="B182" s="137">
        <v>9770</v>
      </c>
      <c r="C182" s="70" t="s">
        <v>111</v>
      </c>
      <c r="D182" s="136">
        <v>3762401.31</v>
      </c>
      <c r="E182" s="136">
        <v>2173544.31</v>
      </c>
      <c r="F182" s="136">
        <v>422169.4</v>
      </c>
      <c r="G182" s="66">
        <f t="shared" si="2"/>
        <v>-1751374.9100000001</v>
      </c>
      <c r="H182" s="66">
        <f t="shared" si="6"/>
        <v>19.423086893498851</v>
      </c>
      <c r="I182" s="66">
        <f t="shared" si="4"/>
        <v>11.22074348841857</v>
      </c>
    </row>
    <row r="183" spans="2:9" s="212" customFormat="1" ht="31.5" customHeight="1" x14ac:dyDescent="0.2">
      <c r="B183" s="209"/>
      <c r="C183" s="210" t="s">
        <v>142</v>
      </c>
      <c r="D183" s="211">
        <f>D182+D181+D109+D43+D8</f>
        <v>161488446.69</v>
      </c>
      <c r="E183" s="211">
        <f>E182+E181+E109+E43+E8</f>
        <v>139451652.69</v>
      </c>
      <c r="F183" s="211">
        <f t="shared" ref="F183" si="24">F182+F181+F109+F43+F8</f>
        <v>113131831.89</v>
      </c>
      <c r="G183" s="211">
        <f t="shared" si="2"/>
        <v>-26319820.799999997</v>
      </c>
      <c r="H183" s="211">
        <f>IF(E183=0,0,F183/E183*100)</f>
        <v>81.126203747108846</v>
      </c>
      <c r="I183" s="211">
        <f t="shared" si="4"/>
        <v>70.055681510871565</v>
      </c>
    </row>
    <row r="184" spans="2:9" ht="31.5" customHeight="1" x14ac:dyDescent="0.3">
      <c r="B184" s="200" t="s">
        <v>51</v>
      </c>
      <c r="C184" s="200"/>
      <c r="D184" s="200"/>
      <c r="E184" s="200"/>
      <c r="F184" s="200"/>
      <c r="G184" s="200"/>
      <c r="H184" s="200"/>
      <c r="I184" s="200"/>
    </row>
    <row r="185" spans="2:9" ht="31.5" customHeight="1" x14ac:dyDescent="0.35">
      <c r="B185" s="71" t="s">
        <v>117</v>
      </c>
      <c r="C185" s="71" t="s">
        <v>118</v>
      </c>
      <c r="D185" s="72">
        <f>D186+D192+D193+D194+D195+D196+D198+D200+D201+D199+D197</f>
        <v>7932256.8799999999</v>
      </c>
      <c r="E185" s="72">
        <f t="shared" ref="E185:F185" si="25">E186+E192+E193+E194+E195+E196+E198+E200+E201+E199+E197</f>
        <v>5831036.8799999999</v>
      </c>
      <c r="F185" s="72">
        <f t="shared" si="25"/>
        <v>496006.55</v>
      </c>
      <c r="G185" s="73">
        <f t="shared" ref="G185:G217" si="26">F185-E185</f>
        <v>-5335030.33</v>
      </c>
      <c r="H185" s="72">
        <f>IF(E185=0,0,F185/E185*100)</f>
        <v>8.5063181764681275</v>
      </c>
      <c r="I185" s="72">
        <f t="shared" ref="I185:I215" si="27">IF(D185=0,0,F185/D185*100)</f>
        <v>6.2530318609651481</v>
      </c>
    </row>
    <row r="186" spans="2:9" ht="58.5" customHeight="1" x14ac:dyDescent="0.3">
      <c r="B186" s="128" t="s">
        <v>76</v>
      </c>
      <c r="C186" s="140" t="s">
        <v>170</v>
      </c>
      <c r="D186" s="141">
        <f>D187+D189+D190+D191+D188</f>
        <v>2214500</v>
      </c>
      <c r="E186" s="141">
        <f t="shared" ref="E186:F186" si="28">E187+E189+E190+E191+E188</f>
        <v>1865720</v>
      </c>
      <c r="F186" s="141">
        <f t="shared" si="28"/>
        <v>331338.87</v>
      </c>
      <c r="G186" s="133">
        <f t="shared" si="26"/>
        <v>-1534381.13</v>
      </c>
      <c r="H186" s="133">
        <f>IF(E186=0,0,F186/E186*100)</f>
        <v>17.759303110863367</v>
      </c>
      <c r="I186" s="133">
        <f>IF(D186=0,0,F186/D186*100)</f>
        <v>14.962242944231201</v>
      </c>
    </row>
    <row r="187" spans="2:9" ht="39" customHeight="1" x14ac:dyDescent="0.3">
      <c r="B187" s="55" t="s">
        <v>134</v>
      </c>
      <c r="C187" s="49" t="s">
        <v>135</v>
      </c>
      <c r="D187" s="38">
        <v>49000</v>
      </c>
      <c r="E187" s="38">
        <v>36750</v>
      </c>
      <c r="F187" s="38">
        <v>0</v>
      </c>
      <c r="G187" s="27">
        <f t="shared" si="26"/>
        <v>-36750</v>
      </c>
      <c r="H187" s="27">
        <f t="shared" si="6"/>
        <v>0</v>
      </c>
      <c r="I187" s="27">
        <f t="shared" si="27"/>
        <v>0</v>
      </c>
    </row>
    <row r="188" spans="2:9" ht="39" customHeight="1" x14ac:dyDescent="0.3">
      <c r="B188" s="55" t="s">
        <v>176</v>
      </c>
      <c r="C188" s="49" t="s">
        <v>141</v>
      </c>
      <c r="D188" s="38">
        <v>1000</v>
      </c>
      <c r="E188" s="38">
        <v>750</v>
      </c>
      <c r="F188" s="38">
        <v>392</v>
      </c>
      <c r="G188" s="27">
        <f t="shared" si="26"/>
        <v>-358</v>
      </c>
      <c r="H188" s="27">
        <f t="shared" si="6"/>
        <v>52.266666666666659</v>
      </c>
      <c r="I188" s="27">
        <f t="shared" si="27"/>
        <v>39.200000000000003</v>
      </c>
    </row>
    <row r="189" spans="2:9" ht="31.5" customHeight="1" x14ac:dyDescent="0.3">
      <c r="B189" s="55">
        <v>2800</v>
      </c>
      <c r="C189" s="49" t="s">
        <v>159</v>
      </c>
      <c r="D189" s="38">
        <v>5000</v>
      </c>
      <c r="E189" s="38">
        <v>3750</v>
      </c>
      <c r="F189" s="38">
        <v>950.29</v>
      </c>
      <c r="G189" s="27">
        <f t="shared" si="26"/>
        <v>-2799.71</v>
      </c>
      <c r="H189" s="27">
        <f t="shared" si="6"/>
        <v>25.341066666666666</v>
      </c>
      <c r="I189" s="27">
        <f t="shared" si="27"/>
        <v>19.005800000000001</v>
      </c>
    </row>
    <row r="190" spans="2:9" ht="31.5" customHeight="1" x14ac:dyDescent="0.3">
      <c r="B190" s="55">
        <v>3110</v>
      </c>
      <c r="C190" s="49" t="s">
        <v>136</v>
      </c>
      <c r="D190" s="38">
        <f>1389500+50000</f>
        <v>1439500</v>
      </c>
      <c r="E190" s="38">
        <f>1054470+50000</f>
        <v>1104470</v>
      </c>
      <c r="F190" s="38">
        <v>0</v>
      </c>
      <c r="G190" s="27">
        <f t="shared" si="26"/>
        <v>-1104470</v>
      </c>
      <c r="H190" s="27">
        <f t="shared" si="6"/>
        <v>0</v>
      </c>
      <c r="I190" s="27">
        <f t="shared" si="27"/>
        <v>0</v>
      </c>
    </row>
    <row r="191" spans="2:9" ht="31.5" customHeight="1" x14ac:dyDescent="0.3">
      <c r="B191" s="55">
        <v>3132</v>
      </c>
      <c r="C191" s="49" t="s">
        <v>139</v>
      </c>
      <c r="D191" s="38">
        <v>720000</v>
      </c>
      <c r="E191" s="38">
        <v>720000</v>
      </c>
      <c r="F191" s="38">
        <v>329996.58</v>
      </c>
      <c r="G191" s="27">
        <f t="shared" si="26"/>
        <v>-390003.42</v>
      </c>
      <c r="H191" s="27">
        <f t="shared" si="6"/>
        <v>45.832858333333334</v>
      </c>
      <c r="I191" s="27">
        <f t="shared" si="27"/>
        <v>45.832858333333334</v>
      </c>
    </row>
    <row r="192" spans="2:9" ht="51" customHeight="1" x14ac:dyDescent="0.3">
      <c r="B192" s="128">
        <v>6013</v>
      </c>
      <c r="C192" s="140" t="s">
        <v>104</v>
      </c>
      <c r="D192" s="141">
        <v>750000</v>
      </c>
      <c r="E192" s="141">
        <v>500000</v>
      </c>
      <c r="F192" s="141">
        <v>0</v>
      </c>
      <c r="G192" s="133">
        <f t="shared" si="26"/>
        <v>-500000</v>
      </c>
      <c r="H192" s="133">
        <f t="shared" si="6"/>
        <v>0</v>
      </c>
      <c r="I192" s="133">
        <f t="shared" si="27"/>
        <v>0</v>
      </c>
    </row>
    <row r="193" spans="2:10" ht="55.5" customHeight="1" x14ac:dyDescent="0.3">
      <c r="B193" s="128">
        <v>6017</v>
      </c>
      <c r="C193" s="140" t="s">
        <v>106</v>
      </c>
      <c r="D193" s="141">
        <v>0</v>
      </c>
      <c r="E193" s="141">
        <v>0</v>
      </c>
      <c r="F193" s="141">
        <v>0</v>
      </c>
      <c r="G193" s="133">
        <f t="shared" si="26"/>
        <v>0</v>
      </c>
      <c r="H193" s="133">
        <f t="shared" si="6"/>
        <v>0</v>
      </c>
      <c r="I193" s="133">
        <f t="shared" si="27"/>
        <v>0</v>
      </c>
    </row>
    <row r="194" spans="2:10" ht="38.25" customHeight="1" x14ac:dyDescent="0.3">
      <c r="B194" s="128">
        <v>6030</v>
      </c>
      <c r="C194" s="140" t="s">
        <v>107</v>
      </c>
      <c r="D194" s="141">
        <v>220000</v>
      </c>
      <c r="E194" s="141">
        <v>220000</v>
      </c>
      <c r="F194" s="141">
        <v>84600</v>
      </c>
      <c r="G194" s="133">
        <f t="shared" si="26"/>
        <v>-135400</v>
      </c>
      <c r="H194" s="133">
        <f t="shared" si="6"/>
        <v>38.454545454545453</v>
      </c>
      <c r="I194" s="133">
        <f t="shared" si="27"/>
        <v>38.454545454545453</v>
      </c>
    </row>
    <row r="195" spans="2:10" ht="55.5" customHeight="1" x14ac:dyDescent="0.3">
      <c r="B195" s="128">
        <v>7330</v>
      </c>
      <c r="C195" s="140" t="s">
        <v>166</v>
      </c>
      <c r="D195" s="141">
        <v>120000</v>
      </c>
      <c r="E195" s="141">
        <v>120000</v>
      </c>
      <c r="F195" s="141">
        <v>0</v>
      </c>
      <c r="G195" s="133">
        <f t="shared" si="26"/>
        <v>-120000</v>
      </c>
      <c r="H195" s="133">
        <f t="shared" si="6"/>
        <v>0</v>
      </c>
      <c r="I195" s="133">
        <f t="shared" si="27"/>
        <v>0</v>
      </c>
    </row>
    <row r="196" spans="2:10" ht="55.5" customHeight="1" x14ac:dyDescent="0.3">
      <c r="B196" s="128">
        <v>7350</v>
      </c>
      <c r="C196" s="140" t="s">
        <v>138</v>
      </c>
      <c r="D196" s="141">
        <v>0</v>
      </c>
      <c r="E196" s="141">
        <v>0</v>
      </c>
      <c r="F196" s="141">
        <v>0</v>
      </c>
      <c r="G196" s="133">
        <f t="shared" si="26"/>
        <v>0</v>
      </c>
      <c r="H196" s="133">
        <f t="shared" si="6"/>
        <v>0</v>
      </c>
      <c r="I196" s="133">
        <f t="shared" si="27"/>
        <v>0</v>
      </c>
    </row>
    <row r="197" spans="2:10" ht="55.5" customHeight="1" x14ac:dyDescent="0.3">
      <c r="B197" s="128">
        <v>7362</v>
      </c>
      <c r="C197" s="140" t="s">
        <v>190</v>
      </c>
      <c r="D197" s="141">
        <v>4431700</v>
      </c>
      <c r="E197" s="141">
        <v>2952000</v>
      </c>
      <c r="F197" s="141">
        <v>0</v>
      </c>
      <c r="G197" s="133">
        <f t="shared" si="26"/>
        <v>-2952000</v>
      </c>
      <c r="H197" s="133">
        <f t="shared" si="6"/>
        <v>0</v>
      </c>
      <c r="I197" s="133">
        <f t="shared" si="27"/>
        <v>0</v>
      </c>
    </row>
    <row r="198" spans="2:10" ht="48" customHeight="1" x14ac:dyDescent="0.3">
      <c r="B198" s="128">
        <v>7442</v>
      </c>
      <c r="C198" s="140" t="s">
        <v>108</v>
      </c>
      <c r="D198" s="141">
        <v>0</v>
      </c>
      <c r="E198" s="141">
        <v>0</v>
      </c>
      <c r="F198" s="141">
        <v>0</v>
      </c>
      <c r="G198" s="133">
        <f t="shared" si="26"/>
        <v>0</v>
      </c>
      <c r="H198" s="133">
        <f t="shared" si="6"/>
        <v>0</v>
      </c>
      <c r="I198" s="133">
        <f t="shared" si="27"/>
        <v>0</v>
      </c>
    </row>
    <row r="199" spans="2:10" ht="62.25" customHeight="1" x14ac:dyDescent="0.3">
      <c r="B199" s="128" t="s">
        <v>177</v>
      </c>
      <c r="C199" s="140" t="s">
        <v>178</v>
      </c>
      <c r="D199" s="141">
        <v>25666.880000000001</v>
      </c>
      <c r="E199" s="141">
        <v>25666.880000000001</v>
      </c>
      <c r="F199" s="141">
        <v>25666.880000000001</v>
      </c>
      <c r="G199" s="133">
        <f t="shared" si="26"/>
        <v>0</v>
      </c>
      <c r="H199" s="133">
        <f t="shared" si="6"/>
        <v>100</v>
      </c>
      <c r="I199" s="133">
        <f t="shared" si="27"/>
        <v>100</v>
      </c>
    </row>
    <row r="200" spans="2:10" ht="48" customHeight="1" x14ac:dyDescent="0.3">
      <c r="B200" s="128">
        <v>7693</v>
      </c>
      <c r="C200" s="140" t="s">
        <v>162</v>
      </c>
      <c r="D200" s="141">
        <v>87000</v>
      </c>
      <c r="E200" s="141">
        <v>87000</v>
      </c>
      <c r="F200" s="141">
        <v>0</v>
      </c>
      <c r="G200" s="133">
        <f t="shared" si="26"/>
        <v>-87000</v>
      </c>
      <c r="H200" s="133">
        <f t="shared" si="6"/>
        <v>0</v>
      </c>
      <c r="I200" s="133">
        <f t="shared" si="27"/>
        <v>0</v>
      </c>
    </row>
    <row r="201" spans="2:10" s="22" customFormat="1" ht="63" customHeight="1" x14ac:dyDescent="0.3">
      <c r="B201" s="128" t="s">
        <v>179</v>
      </c>
      <c r="C201" s="140" t="s">
        <v>180</v>
      </c>
      <c r="D201" s="141">
        <v>83390</v>
      </c>
      <c r="E201" s="141">
        <v>60650</v>
      </c>
      <c r="F201" s="141">
        <v>54400.800000000003</v>
      </c>
      <c r="G201" s="133">
        <f t="shared" si="26"/>
        <v>-6249.1999999999971</v>
      </c>
      <c r="H201" s="133">
        <f t="shared" si="6"/>
        <v>89.69629018961254</v>
      </c>
      <c r="I201" s="133">
        <f t="shared" si="27"/>
        <v>65.236599112603429</v>
      </c>
    </row>
    <row r="202" spans="2:10" ht="36.75" customHeight="1" x14ac:dyDescent="0.3">
      <c r="B202" s="74" t="s">
        <v>123</v>
      </c>
      <c r="C202" s="75" t="s">
        <v>124</v>
      </c>
      <c r="D202" s="76">
        <f>D203+D204+D205+D206</f>
        <v>7178918.0700000003</v>
      </c>
      <c r="E202" s="76">
        <f>E203+E204+E205+E206</f>
        <v>6335873.8100000005</v>
      </c>
      <c r="F202" s="76">
        <f>F203+F204+F205+F206</f>
        <v>5494471.2599999998</v>
      </c>
      <c r="G202" s="77">
        <f>F202-E202</f>
        <v>-841402.55000000075</v>
      </c>
      <c r="H202" s="77">
        <f t="shared" ref="H202:H215" si="29">IF(E202=0,0,F202/E202*100)</f>
        <v>86.720023547943725</v>
      </c>
      <c r="I202" s="77">
        <f t="shared" si="27"/>
        <v>76.536202341699095</v>
      </c>
      <c r="J202" s="22"/>
    </row>
    <row r="203" spans="2:10" ht="36.75" customHeight="1" x14ac:dyDescent="0.3">
      <c r="B203" s="143">
        <v>1010</v>
      </c>
      <c r="C203" s="142" t="s">
        <v>79</v>
      </c>
      <c r="D203" s="131">
        <v>961798.34</v>
      </c>
      <c r="E203" s="131">
        <v>736151.26</v>
      </c>
      <c r="F203" s="131">
        <v>604401.52</v>
      </c>
      <c r="G203" s="132">
        <f t="shared" si="26"/>
        <v>-131749.74</v>
      </c>
      <c r="H203" s="132">
        <f t="shared" si="29"/>
        <v>82.102898254904844</v>
      </c>
      <c r="I203" s="132">
        <f t="shared" si="27"/>
        <v>62.840773877817256</v>
      </c>
    </row>
    <row r="204" spans="2:10" ht="36.75" customHeight="1" x14ac:dyDescent="0.3">
      <c r="B204" s="134">
        <v>1020</v>
      </c>
      <c r="C204" s="140" t="s">
        <v>81</v>
      </c>
      <c r="D204" s="141">
        <v>4538905.6900000004</v>
      </c>
      <c r="E204" s="141">
        <v>4037908.77</v>
      </c>
      <c r="F204" s="141">
        <v>3221188.63</v>
      </c>
      <c r="G204" s="132">
        <f t="shared" si="26"/>
        <v>-816720.14000000013</v>
      </c>
      <c r="H204" s="132">
        <f t="shared" si="29"/>
        <v>79.773685179123049</v>
      </c>
      <c r="I204" s="132">
        <f t="shared" si="27"/>
        <v>70.96839745088424</v>
      </c>
    </row>
    <row r="205" spans="2:10" ht="36.75" customHeight="1" x14ac:dyDescent="0.3">
      <c r="B205" s="134">
        <v>1090</v>
      </c>
      <c r="C205" s="140" t="s">
        <v>83</v>
      </c>
      <c r="D205" s="141">
        <v>19005.16</v>
      </c>
      <c r="E205" s="141">
        <v>14253.87</v>
      </c>
      <c r="F205" s="141">
        <v>19005.16</v>
      </c>
      <c r="G205" s="51">
        <f t="shared" si="26"/>
        <v>4751.2899999999991</v>
      </c>
      <c r="H205" s="51">
        <f t="shared" si="29"/>
        <v>133.33333333333331</v>
      </c>
      <c r="I205" s="51">
        <f t="shared" si="27"/>
        <v>100</v>
      </c>
    </row>
    <row r="206" spans="2:10" ht="36.75" customHeight="1" x14ac:dyDescent="0.3">
      <c r="B206" s="134" t="s">
        <v>181</v>
      </c>
      <c r="C206" s="140" t="s">
        <v>175</v>
      </c>
      <c r="D206" s="141">
        <v>1659208.88</v>
      </c>
      <c r="E206" s="141">
        <v>1547559.91</v>
      </c>
      <c r="F206" s="141">
        <v>1649875.95</v>
      </c>
      <c r="G206" s="132">
        <f t="shared" si="26"/>
        <v>102316.04000000004</v>
      </c>
      <c r="H206" s="132">
        <f t="shared" si="29"/>
        <v>106.61144291337969</v>
      </c>
      <c r="I206" s="132">
        <f t="shared" si="27"/>
        <v>99.437507229348967</v>
      </c>
    </row>
    <row r="207" spans="2:10" ht="36.75" customHeight="1" x14ac:dyDescent="0.3">
      <c r="B207" s="74" t="s">
        <v>129</v>
      </c>
      <c r="C207" s="75" t="s">
        <v>130</v>
      </c>
      <c r="D207" s="76">
        <f>D208+D209+D210+D211+D213+D214+D212</f>
        <v>1663431.39</v>
      </c>
      <c r="E207" s="76">
        <f t="shared" ref="E207:F207" si="30">E208+E209+E210+E211+E213+E214+E212</f>
        <v>1550513.8</v>
      </c>
      <c r="F207" s="76">
        <f t="shared" si="30"/>
        <v>758974.19</v>
      </c>
      <c r="G207" s="77">
        <f t="shared" si="26"/>
        <v>-791539.6100000001</v>
      </c>
      <c r="H207" s="77">
        <f t="shared" si="29"/>
        <v>48.949850688204123</v>
      </c>
      <c r="I207" s="77">
        <f t="shared" si="27"/>
        <v>45.627021021888972</v>
      </c>
    </row>
    <row r="208" spans="2:10" ht="36.75" customHeight="1" x14ac:dyDescent="0.3">
      <c r="B208" s="125" t="s">
        <v>84</v>
      </c>
      <c r="C208" s="126" t="s">
        <v>85</v>
      </c>
      <c r="D208" s="127">
        <v>191034.13</v>
      </c>
      <c r="E208" s="127">
        <v>143275.6</v>
      </c>
      <c r="F208" s="127">
        <v>95750.11</v>
      </c>
      <c r="G208" s="144">
        <f t="shared" si="26"/>
        <v>-47525.490000000005</v>
      </c>
      <c r="H208" s="144">
        <f t="shared" si="29"/>
        <v>66.829320554232538</v>
      </c>
      <c r="I208" s="144">
        <f t="shared" si="27"/>
        <v>50.121991290247458</v>
      </c>
    </row>
    <row r="209" spans="2:9" ht="36.75" customHeight="1" x14ac:dyDescent="0.3">
      <c r="B209" s="128" t="s">
        <v>90</v>
      </c>
      <c r="C209" s="140" t="s">
        <v>91</v>
      </c>
      <c r="D209" s="141">
        <v>142512.44</v>
      </c>
      <c r="E209" s="141">
        <v>91884.33</v>
      </c>
      <c r="F209" s="141">
        <v>97987.08</v>
      </c>
      <c r="G209" s="144">
        <f t="shared" si="26"/>
        <v>6102.75</v>
      </c>
      <c r="H209" s="144">
        <f t="shared" si="29"/>
        <v>106.64177450061399</v>
      </c>
      <c r="I209" s="144">
        <f t="shared" si="27"/>
        <v>68.756860804572568</v>
      </c>
    </row>
    <row r="210" spans="2:9" ht="36.75" customHeight="1" x14ac:dyDescent="0.3">
      <c r="B210" s="128" t="s">
        <v>92</v>
      </c>
      <c r="C210" s="140" t="s">
        <v>93</v>
      </c>
      <c r="D210" s="141">
        <v>18000</v>
      </c>
      <c r="E210" s="141">
        <v>18000</v>
      </c>
      <c r="F210" s="141">
        <v>0</v>
      </c>
      <c r="G210" s="144">
        <f t="shared" si="26"/>
        <v>-18000</v>
      </c>
      <c r="H210" s="144">
        <f t="shared" si="29"/>
        <v>0</v>
      </c>
      <c r="I210" s="144">
        <f t="shared" si="27"/>
        <v>0</v>
      </c>
    </row>
    <row r="211" spans="2:9" ht="36.75" customHeight="1" x14ac:dyDescent="0.3">
      <c r="B211" s="128" t="s">
        <v>94</v>
      </c>
      <c r="C211" s="140" t="s">
        <v>95</v>
      </c>
      <c r="D211" s="141">
        <v>766884.82</v>
      </c>
      <c r="E211" s="141">
        <v>754853.87</v>
      </c>
      <c r="F211" s="141">
        <v>555237</v>
      </c>
      <c r="G211" s="144">
        <f t="shared" si="26"/>
        <v>-199616.87</v>
      </c>
      <c r="H211" s="144">
        <f t="shared" si="29"/>
        <v>73.555561157817209</v>
      </c>
      <c r="I211" s="144">
        <f t="shared" si="27"/>
        <v>72.401615668960559</v>
      </c>
    </row>
    <row r="212" spans="2:9" ht="36.75" customHeight="1" x14ac:dyDescent="0.3">
      <c r="B212" s="128">
        <v>4082</v>
      </c>
      <c r="C212" s="140" t="s">
        <v>97</v>
      </c>
      <c r="D212" s="141">
        <v>10000</v>
      </c>
      <c r="E212" s="141">
        <v>7500</v>
      </c>
      <c r="F212" s="141">
        <v>10000</v>
      </c>
      <c r="G212" s="144">
        <f t="shared" si="26"/>
        <v>2500</v>
      </c>
      <c r="H212" s="144">
        <f t="shared" si="29"/>
        <v>133.33333333333331</v>
      </c>
      <c r="I212" s="144">
        <f t="shared" si="27"/>
        <v>100</v>
      </c>
    </row>
    <row r="213" spans="2:9" ht="36.75" customHeight="1" x14ac:dyDescent="0.3">
      <c r="B213" s="134" t="s">
        <v>72</v>
      </c>
      <c r="C213" s="140" t="s">
        <v>101</v>
      </c>
      <c r="D213" s="141">
        <v>0</v>
      </c>
      <c r="E213" s="141">
        <v>0</v>
      </c>
      <c r="F213" s="141">
        <v>0</v>
      </c>
      <c r="G213" s="144">
        <f t="shared" si="26"/>
        <v>0</v>
      </c>
      <c r="H213" s="144">
        <f t="shared" si="29"/>
        <v>0</v>
      </c>
      <c r="I213" s="144">
        <f t="shared" si="27"/>
        <v>0</v>
      </c>
    </row>
    <row r="214" spans="2:9" ht="36.75" customHeight="1" x14ac:dyDescent="0.3">
      <c r="B214" s="128" t="s">
        <v>167</v>
      </c>
      <c r="C214" s="140" t="s">
        <v>168</v>
      </c>
      <c r="D214" s="141">
        <v>535000</v>
      </c>
      <c r="E214" s="141">
        <v>535000</v>
      </c>
      <c r="F214" s="141">
        <v>0</v>
      </c>
      <c r="G214" s="144">
        <f t="shared" si="26"/>
        <v>-535000</v>
      </c>
      <c r="H214" s="144">
        <f t="shared" si="29"/>
        <v>0</v>
      </c>
      <c r="I214" s="144">
        <f t="shared" si="27"/>
        <v>0</v>
      </c>
    </row>
    <row r="215" spans="2:9" ht="36.75" customHeight="1" x14ac:dyDescent="0.3">
      <c r="B215" s="128">
        <v>9770</v>
      </c>
      <c r="C215" s="140" t="s">
        <v>111</v>
      </c>
      <c r="D215" s="141">
        <v>75000</v>
      </c>
      <c r="E215" s="141">
        <v>75000</v>
      </c>
      <c r="F215" s="141">
        <v>0</v>
      </c>
      <c r="G215" s="144">
        <f t="shared" si="26"/>
        <v>-75000</v>
      </c>
      <c r="H215" s="144">
        <f t="shared" si="29"/>
        <v>0</v>
      </c>
      <c r="I215" s="144">
        <f t="shared" si="27"/>
        <v>0</v>
      </c>
    </row>
    <row r="216" spans="2:9" ht="23.85" customHeight="1" x14ac:dyDescent="0.3">
      <c r="B216" s="28" t="s">
        <v>62</v>
      </c>
      <c r="C216" s="29" t="s">
        <v>143</v>
      </c>
      <c r="D216" s="30">
        <f>D207+D202+D185+D215</f>
        <v>16849606.34</v>
      </c>
      <c r="E216" s="30">
        <f t="shared" ref="E216:F216" si="31">E207+E202+E185+E215</f>
        <v>13792424.49</v>
      </c>
      <c r="F216" s="30">
        <f t="shared" si="31"/>
        <v>6749451.9999999991</v>
      </c>
      <c r="G216" s="30">
        <f t="shared" si="26"/>
        <v>-7042972.4900000012</v>
      </c>
      <c r="H216" s="81">
        <f>IF(E216=0,0,F216/E216*100)</f>
        <v>48.935935845750635</v>
      </c>
      <c r="I216" s="81">
        <f>IF(D216=0,0,F216/D216*100)</f>
        <v>40.057030792328881</v>
      </c>
    </row>
    <row r="217" spans="2:9" ht="37.5" customHeight="1" x14ac:dyDescent="0.3">
      <c r="B217" s="78"/>
      <c r="C217" s="79" t="s">
        <v>144</v>
      </c>
      <c r="D217" s="83">
        <f>D216+D183</f>
        <v>178338053.03</v>
      </c>
      <c r="E217" s="83">
        <f>E216+E183</f>
        <v>153244077.18000001</v>
      </c>
      <c r="F217" s="83">
        <f>F216+F183</f>
        <v>119881283.89</v>
      </c>
      <c r="G217" s="80">
        <f t="shared" si="26"/>
        <v>-33362793.290000007</v>
      </c>
      <c r="H217" s="82">
        <f>IF(E217=0,0,F217/E217*100)</f>
        <v>78.228983524882224</v>
      </c>
      <c r="I217" s="82">
        <f>IF(D217=0,0,F217/D217*100)</f>
        <v>67.221370791702867</v>
      </c>
    </row>
    <row r="219" spans="2:9" x14ac:dyDescent="0.3">
      <c r="C219" s="21" t="s">
        <v>73</v>
      </c>
      <c r="D219" s="21" t="s">
        <v>74</v>
      </c>
      <c r="G219" s="36"/>
    </row>
  </sheetData>
  <mergeCells count="11">
    <mergeCell ref="B7:I7"/>
    <mergeCell ref="B184:I184"/>
    <mergeCell ref="C3:E3"/>
    <mergeCell ref="F3:G3"/>
    <mergeCell ref="A5:A6"/>
    <mergeCell ref="B5:B6"/>
    <mergeCell ref="C5:C6"/>
    <mergeCell ref="D5:D6"/>
    <mergeCell ref="E5:E6"/>
    <mergeCell ref="F5:F6"/>
    <mergeCell ref="G5:I5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Доходи!Заголовки_для_печати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2019-11-08T06:28:36Z</cp:lastPrinted>
  <dcterms:created xsi:type="dcterms:W3CDTF">2015-04-28T06:56:23Z</dcterms:created>
  <dcterms:modified xsi:type="dcterms:W3CDTF">2019-11-08T06:56:43Z</dcterms:modified>
</cp:coreProperties>
</file>