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19095" windowHeight="10920"/>
  </bookViews>
  <sheets>
    <sheet name="зміни (3)" sheetId="4" r:id="rId1"/>
  </sheets>
  <definedNames>
    <definedName name="_xlnm.Print_Titles" localSheetId="0">'зміни (3)'!$A:$B,'зміни (3)'!$7:$11</definedName>
    <definedName name="_xlnm.Print_Area" localSheetId="0">'зміни (3)'!$A$1:$AC$53</definedName>
  </definedNames>
  <calcPr calcId="125725"/>
</workbook>
</file>

<file path=xl/calcChain.xml><?xml version="1.0" encoding="utf-8"?>
<calcChain xmlns="http://schemas.openxmlformats.org/spreadsheetml/2006/main">
  <c r="P51" i="4"/>
  <c r="O51"/>
  <c r="N51"/>
  <c r="N59"/>
  <c r="P24"/>
  <c r="L51"/>
  <c r="M51"/>
  <c r="K51"/>
  <c r="J51"/>
  <c r="J28"/>
  <c r="J40"/>
  <c r="J24" l="1"/>
  <c r="F51"/>
  <c r="E12"/>
  <c r="E51" s="1"/>
  <c r="O17"/>
  <c r="O18"/>
  <c r="O19"/>
  <c r="L40"/>
  <c r="L44"/>
  <c r="O27"/>
  <c r="L26"/>
  <c r="L27"/>
  <c r="P27" s="1"/>
  <c r="J13"/>
  <c r="L17"/>
  <c r="L18"/>
  <c r="P18" s="1"/>
  <c r="J37"/>
  <c r="L37" s="1"/>
  <c r="J31"/>
  <c r="L31" s="1"/>
  <c r="J29"/>
  <c r="L29" s="1"/>
  <c r="L13"/>
  <c r="L14"/>
  <c r="L15"/>
  <c r="L16"/>
  <c r="L22"/>
  <c r="L23"/>
  <c r="L24"/>
  <c r="L30"/>
  <c r="L32"/>
  <c r="L33"/>
  <c r="L34"/>
  <c r="L35"/>
  <c r="L36"/>
  <c r="L38"/>
  <c r="L41"/>
  <c r="L42"/>
  <c r="P42" s="1"/>
  <c r="L45"/>
  <c r="L46"/>
  <c r="L47"/>
  <c r="L48"/>
  <c r="L49"/>
  <c r="L50"/>
  <c r="P50" s="1"/>
  <c r="Z51"/>
  <c r="AB49"/>
  <c r="Y49"/>
  <c r="O49"/>
  <c r="AA48"/>
  <c r="AA51" s="1"/>
  <c r="Y48"/>
  <c r="O48"/>
  <c r="Y47"/>
  <c r="AC47" s="1"/>
  <c r="O47"/>
  <c r="P47" s="1"/>
  <c r="W46"/>
  <c r="Y46" s="1"/>
  <c r="AC46" s="1"/>
  <c r="O46"/>
  <c r="W45"/>
  <c r="W44" s="1"/>
  <c r="W51" s="1"/>
  <c r="O45"/>
  <c r="X44"/>
  <c r="X51" s="1"/>
  <c r="O44"/>
  <c r="P43"/>
  <c r="O41"/>
  <c r="O40"/>
  <c r="O39"/>
  <c r="P39" s="1"/>
  <c r="O38"/>
  <c r="O37"/>
  <c r="O36"/>
  <c r="O35"/>
  <c r="O34"/>
  <c r="O33"/>
  <c r="O32"/>
  <c r="O31"/>
  <c r="O30"/>
  <c r="O29"/>
  <c r="N28"/>
  <c r="M28"/>
  <c r="K28"/>
  <c r="O26"/>
  <c r="O25"/>
  <c r="J25"/>
  <c r="L25" s="1"/>
  <c r="O23"/>
  <c r="O22"/>
  <c r="N21"/>
  <c r="M21"/>
  <c r="K21"/>
  <c r="J21"/>
  <c r="J20"/>
  <c r="L20" s="1"/>
  <c r="P20" s="1"/>
  <c r="J19"/>
  <c r="L19" s="1"/>
  <c r="O16"/>
  <c r="O15"/>
  <c r="O14"/>
  <c r="P14" s="1"/>
  <c r="O13"/>
  <c r="AB48"/>
  <c r="AB51" s="1"/>
  <c r="P17" l="1"/>
  <c r="P35"/>
  <c r="P13"/>
  <c r="P26"/>
  <c r="P44"/>
  <c r="G12"/>
  <c r="G51" s="1"/>
  <c r="P15"/>
  <c r="P34"/>
  <c r="O21"/>
  <c r="P25"/>
  <c r="P30"/>
  <c r="P40"/>
  <c r="P49"/>
  <c r="P48"/>
  <c r="AC48"/>
  <c r="O28"/>
  <c r="AC49"/>
  <c r="P45"/>
  <c r="P37"/>
  <c r="L28"/>
  <c r="P16"/>
  <c r="P23"/>
  <c r="P38"/>
  <c r="P33"/>
  <c r="P31"/>
  <c r="P41"/>
  <c r="P29"/>
  <c r="P19"/>
  <c r="P46"/>
  <c r="P36"/>
  <c r="P32"/>
  <c r="L21"/>
  <c r="P21" s="1"/>
  <c r="P22"/>
  <c r="Y45"/>
  <c r="P28" l="1"/>
  <c r="Y44"/>
  <c r="AC45"/>
  <c r="AC44" l="1"/>
  <c r="Y51"/>
  <c r="AC51" s="1"/>
</calcChain>
</file>

<file path=xl/sharedStrings.xml><?xml version="1.0" encoding="utf-8"?>
<sst xmlns="http://schemas.openxmlformats.org/spreadsheetml/2006/main" count="119" uniqueCount="67">
  <si>
    <t>Код</t>
  </si>
  <si>
    <t>Найменування бюджету - одержувача / надавача міжбюджетного трансферту</t>
  </si>
  <si>
    <t>Трансферти з інших місцевих бюджетів</t>
  </si>
  <si>
    <t>субвенція</t>
  </si>
  <si>
    <t>загального фонду на:</t>
  </si>
  <si>
    <t>спеціального фонду на:</t>
  </si>
  <si>
    <t>усього</t>
  </si>
  <si>
    <t>найменування трансферту*</t>
  </si>
  <si>
    <t>Трансферти іншим бюджетам</t>
  </si>
  <si>
    <t>найменування трансферту**</t>
  </si>
  <si>
    <t>Х</t>
  </si>
  <si>
    <t>УСЬОГО</t>
  </si>
  <si>
    <t>МІЖБЮДЖЕТНІ ТРАНСФЕРТИ</t>
  </si>
  <si>
    <t>дотація на:</t>
  </si>
  <si>
    <t>до рішення міської ради</t>
  </si>
  <si>
    <t>на 2019  рік</t>
  </si>
  <si>
    <t>Обласний бюджет Сумської області</t>
  </si>
  <si>
    <t>компенсаційні виплати за пільговий проїзд учасників антитерористичної операції (операції об'єднаних сил), членів сімей загиблих (померлих) учасників антитерористичної операції (операції об'єднаних сил), інших ветеранів війни та добровольців з числа учасників антитерористичної операції (операції об'єднаних сил), осіб, які супроводжують інваліда війни І групи</t>
  </si>
  <si>
    <t>компенсаційні виплати за пільговий проїзд окремих категорій громадян</t>
  </si>
  <si>
    <t>для забезпечення відшкодування за встановлення пам'ятників та облаштування місць поховання загиблих (померлих) учасників антитерористичної операції (операції об’єднаних сил)</t>
  </si>
  <si>
    <t>для надання соціальної підтримки (допомоги) особам з інвалідністю внаслідок війни І групи з числа учасників бойових дій на території інших держав (воїнам-інтернаціоналістам) та сім'ям загиблих учасників бойових дій на території інших держав, які проживають у Сумській області</t>
  </si>
  <si>
    <t>на пільгове медичне обслуговування громадян, які постраждали внаслідок Чорнобильської катастрофи</t>
  </si>
  <si>
    <t xml:space="preserve">на поховання учасників бойових дій та інвалідів війни </t>
  </si>
  <si>
    <t xml:space="preserve">на оплату компенсаційних виплат особам з інвалідністю на бензин, ремонт, техобслуговування автотранспорту та транспортне обслуговування </t>
  </si>
  <si>
    <t>на забезпечення твердим паливом (дровами, торфобрикетами) сімей учасників антитерористичної операції (операції об’єднаних сил)</t>
  </si>
  <si>
    <t>Секретар міської ради</t>
  </si>
  <si>
    <t>(грн.)</t>
  </si>
  <si>
    <t>забезпечення лікування хворих на хронічну ниркову недостатність методом гемодіалізу</t>
  </si>
  <si>
    <t>Додаток 4</t>
  </si>
  <si>
    <t>Затверджено</t>
  </si>
  <si>
    <t>Внесено змін</t>
  </si>
  <si>
    <t>Затверджено з урахуванням змін</t>
  </si>
  <si>
    <t xml:space="preserve">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вивезення побутового сміття та рідких нечистот  за рахунок відповідної субвенції з державного бюджету </t>
  </si>
  <si>
    <t xml:space="preserve">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t>
  </si>
  <si>
    <t xml:space="preserve">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та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 </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</si>
  <si>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</si>
  <si>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</si>
  <si>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</si>
  <si>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</si>
  <si>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Інші субвенції з місцевого бюджету  в т.ч.</t>
  </si>
  <si>
    <t>для компенсаційних виплат учасникам антитерористичних операцій та інших ветеранів війни</t>
  </si>
  <si>
    <t>на відшкодування вартості проїзду інших категорій громадян</t>
  </si>
  <si>
    <t>отг Чернеччинська (Охтирський район)</t>
  </si>
  <si>
    <t>ККДБ</t>
  </si>
  <si>
    <t>забезпечення лікування хворих на цукровий та нецукровий діабет</t>
  </si>
  <si>
    <t>отг Комишан-ська (Охтирський район)</t>
  </si>
  <si>
    <t>оздоровлення та відпочинок дітей(крім заходів з оздоровлення дітей,що здійснюються за рахунок коштів на оздоровлення громадян,які постраждали внаслідок Чорнобильскої катастрофи)</t>
  </si>
  <si>
    <t>18311200000</t>
  </si>
  <si>
    <t>Районний бюджет Охтирського р-ну</t>
  </si>
  <si>
    <t>проведення співфінансування робіт по будівництву об’єкту «Центральна районна лікарня по вул. Петропавлівська (Петровського), 15 в м.Охтирка (розширення)».</t>
  </si>
  <si>
    <t>забезпечення покращення обслуговування жителів м. Охтирка швидкою медичною допомогою викликів, які належать до категорії не екстрених комунальним закладом Сумської обласної ради «Сумський обласний центр екстреної медичної допомоги та екстреної медицини катастроф».</t>
  </si>
  <si>
    <t>Інші субвенції з місцевого бюджету, в т.ч.</t>
  </si>
  <si>
    <t>Субвенція з місцевого бюджету на співфінансування інвестиційних проектів, в т.ч.</t>
  </si>
  <si>
    <t>Субвенція з місцевого бюджету на здійснення переданих видатків у сфері охорони здоров’я за рахунок коштів медичної субвенції,  в т.ч.:</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</si>
  <si>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</si>
  <si>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</si>
  <si>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виконання депутатських  повноважень</t>
  </si>
  <si>
    <t>здійснення природоохоронних заходів</t>
  </si>
  <si>
    <t>утримання дітей у дошкільних та шкільних закладах Охтирської міської ради</t>
  </si>
  <si>
    <t>придбання медичного обладнання для КЗ «Охтирська ЦРЛ»</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</si>
  <si>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</si>
  <si>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Валентина ПОПОВИЧ</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</si>
  <si>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</si>
  <si>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Субвенція з місцевого бюджету на здійснення природоохоронних заходів</t>
  </si>
  <si>
    <t xml:space="preserve">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t>
  </si>
  <si>
    <t>утримання КНП</t>
  </si>
  <si>
    <t>від  29.10.2019 № 1769-МР</t>
  </si>
</sst>
</file>

<file path=xl/styles.xml><?xml version="1.0" encoding="utf-8"?>
<styleSheet xmlns="http://schemas.openxmlformats.org/spreadsheetml/2006/main">
  <fonts count="16">
    <font>
      <sz val="10"/>
      <color theme="1"/>
      <name val="Calibri"/>
      <family val="2"/>
      <charset val="204"/>
      <scheme val="minor"/>
    </font>
    <font>
      <sz val="10"/>
      <color indexed="8"/>
      <name val="Times New Roman"/>
      <family val="1"/>
      <charset val="204"/>
    </font>
    <font>
      <b/>
      <sz val="12"/>
      <color indexed="8"/>
      <name val="Times New Roman"/>
      <family val="1"/>
      <charset val="204"/>
    </font>
    <font>
      <b/>
      <sz val="10"/>
      <color indexed="8"/>
      <name val="Times New Roman"/>
      <family val="1"/>
      <charset val="204"/>
    </font>
    <font>
      <sz val="12"/>
      <color indexed="8"/>
      <name val="Times New Roman"/>
      <family val="1"/>
      <charset val="204"/>
    </font>
    <font>
      <b/>
      <sz val="16"/>
      <color indexed="8"/>
      <name val="Times New Roman"/>
      <family val="1"/>
      <charset val="204"/>
    </font>
    <font>
      <b/>
      <sz val="13"/>
      <color indexed="8"/>
      <name val="Times New Roman"/>
      <family val="1"/>
      <charset val="204"/>
    </font>
    <font>
      <sz val="13"/>
      <color indexed="8"/>
      <name val="Times New Roman"/>
      <family val="1"/>
      <charset val="204"/>
    </font>
    <font>
      <i/>
      <sz val="13"/>
      <color indexed="8"/>
      <name val="Times New Roman"/>
      <family val="1"/>
      <charset val="204"/>
    </font>
    <font>
      <sz val="13"/>
      <name val="Arial Narrow"/>
      <family val="2"/>
      <charset val="204"/>
    </font>
    <font>
      <b/>
      <sz val="14"/>
      <color indexed="8"/>
      <name val="Times New Roman"/>
      <family val="1"/>
      <charset val="204"/>
    </font>
    <font>
      <sz val="14"/>
      <color indexed="8"/>
      <name val="Times New Roman"/>
      <family val="1"/>
      <charset val="204"/>
    </font>
    <font>
      <i/>
      <sz val="14"/>
      <color indexed="8"/>
      <name val="Times New Roman"/>
      <family val="1"/>
      <charset val="204"/>
    </font>
    <font>
      <b/>
      <i/>
      <sz val="14"/>
      <color indexed="8"/>
      <name val="Times New Roman"/>
      <family val="1"/>
      <charset val="204"/>
    </font>
    <font>
      <sz val="14"/>
      <name val="Times New Roman"/>
      <family val="1"/>
      <charset val="204"/>
    </font>
    <font>
      <b/>
      <sz val="14"/>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03">
    <xf numFmtId="0" fontId="0" fillId="0" borderId="0" xfId="0"/>
    <xf numFmtId="0" fontId="1" fillId="0" borderId="0" xfId="0" applyFont="1" applyFill="1" applyAlignment="1">
      <alignment horizontal="center" vertical="center" wrapText="1"/>
    </xf>
    <xf numFmtId="3" fontId="1" fillId="0" borderId="0" xfId="0" applyNumberFormat="1" applyFont="1" applyFill="1" applyAlignment="1">
      <alignment horizontal="center" vertical="center" wrapText="1"/>
    </xf>
    <xf numFmtId="3" fontId="3" fillId="0" borderId="0" xfId="0" applyNumberFormat="1" applyFont="1" applyFill="1" applyAlignment="1">
      <alignment horizontal="center"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3" fontId="2" fillId="0" borderId="0" xfId="0" applyNumberFormat="1" applyFont="1" applyFill="1" applyAlignment="1">
      <alignment horizontal="center" vertical="center" wrapText="1"/>
    </xf>
    <xf numFmtId="0" fontId="3" fillId="0" borderId="0" xfId="0" applyFont="1" applyFill="1" applyAlignment="1">
      <alignment vertical="center" wrapText="1"/>
    </xf>
    <xf numFmtId="1" fontId="3" fillId="0" borderId="0" xfId="0" applyNumberFormat="1" applyFont="1" applyFill="1" applyAlignment="1">
      <alignment horizontal="center" vertical="center" wrapText="1"/>
    </xf>
    <xf numFmtId="1" fontId="2" fillId="0" borderId="0" xfId="0" applyNumberFormat="1" applyFont="1" applyFill="1" applyAlignment="1">
      <alignment vertical="center" wrapText="1"/>
    </xf>
    <xf numFmtId="0" fontId="2" fillId="0" borderId="1" xfId="0" applyFont="1" applyFill="1" applyBorder="1" applyAlignment="1">
      <alignment horizontal="left" vertical="center" wrapText="1"/>
    </xf>
    <xf numFmtId="3" fontId="2" fillId="0" borderId="1" xfId="0" applyNumberFormat="1" applyFont="1" applyFill="1" applyBorder="1" applyAlignment="1">
      <alignment horizontal="center" vertical="center" wrapText="1"/>
    </xf>
    <xf numFmtId="4" fontId="2" fillId="0" borderId="0" xfId="0" applyNumberFormat="1" applyFont="1" applyFill="1" applyAlignment="1">
      <alignment vertical="center" wrapText="1"/>
    </xf>
    <xf numFmtId="3" fontId="1" fillId="2" borderId="0" xfId="0" applyNumberFormat="1" applyFont="1" applyFill="1" applyAlignment="1">
      <alignment horizontal="center" vertical="center" wrapText="1"/>
    </xf>
    <xf numFmtId="3" fontId="2" fillId="2" borderId="1" xfId="0" applyNumberFormat="1" applyFont="1" applyFill="1" applyBorder="1" applyAlignment="1">
      <alignment horizontal="center" vertical="center" wrapText="1"/>
    </xf>
    <xf numFmtId="0" fontId="2" fillId="2" borderId="0" xfId="0" applyFont="1" applyFill="1" applyAlignment="1">
      <alignment vertical="center" wrapText="1"/>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49" fontId="9" fillId="0" borderId="1" xfId="0" applyNumberFormat="1" applyFont="1" applyFill="1" applyBorder="1" applyAlignment="1">
      <alignment horizontal="center"/>
    </xf>
    <xf numFmtId="0" fontId="10" fillId="0" borderId="0" xfId="0" applyFont="1" applyFill="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3" fontId="10" fillId="2"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vertical="center" wrapText="1"/>
    </xf>
    <xf numFmtId="3" fontId="11" fillId="0" borderId="1" xfId="0" applyNumberFormat="1"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2" fillId="0" borderId="1" xfId="0"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 xfId="0" applyNumberFormat="1" applyFont="1" applyFill="1" applyBorder="1" applyAlignment="1">
      <alignment horizontal="left" vertical="center" wrapText="1"/>
    </xf>
    <xf numFmtId="2" fontId="11" fillId="0" borderId="1" xfId="0" applyNumberFormat="1" applyFont="1" applyFill="1" applyBorder="1" applyAlignment="1">
      <alignment horizontal="left" vertical="center" wrapText="1"/>
    </xf>
    <xf numFmtId="0" fontId="15" fillId="0" borderId="1" xfId="0" applyFont="1" applyFill="1" applyBorder="1" applyAlignment="1">
      <alignment horizontal="left" vertical="center" wrapText="1"/>
    </xf>
    <xf numFmtId="4" fontId="10" fillId="0" borderId="1" xfId="0" applyNumberFormat="1"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4" fontId="12" fillId="0" borderId="1" xfId="0" applyNumberFormat="1"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0" fontId="12" fillId="0" borderId="0" xfId="0" applyFont="1" applyAlignment="1">
      <alignment horizontal="left" vertic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4" fontId="11" fillId="0" borderId="1" xfId="0"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0" fontId="11" fillId="0" borderId="1" xfId="0" quotePrefix="1" applyFont="1" applyFill="1" applyBorder="1" applyAlignment="1">
      <alignment horizontal="left" vertical="center" wrapText="1"/>
    </xf>
    <xf numFmtId="0" fontId="12" fillId="0" borderId="0" xfId="0" applyFont="1" applyAlignment="1">
      <alignment horizontal="justify"/>
    </xf>
    <xf numFmtId="0" fontId="12" fillId="0" borderId="1" xfId="0" applyFont="1" applyBorder="1" applyAlignment="1">
      <alignment horizontal="justify"/>
    </xf>
    <xf numFmtId="1" fontId="10" fillId="0" borderId="1" xfId="0"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3" fontId="11" fillId="0" borderId="0" xfId="0" applyNumberFormat="1" applyFont="1" applyFill="1" applyAlignment="1">
      <alignment horizontal="center" vertical="center" wrapText="1"/>
    </xf>
    <xf numFmtId="3" fontId="10" fillId="0" borderId="0" xfId="0" applyNumberFormat="1" applyFont="1" applyFill="1" applyAlignment="1">
      <alignment horizontal="center" vertical="center" wrapText="1"/>
    </xf>
    <xf numFmtId="1" fontId="10" fillId="0" borderId="0" xfId="0" applyNumberFormat="1" applyFont="1" applyFill="1" applyAlignment="1">
      <alignment horizontal="center" vertical="center" wrapText="1"/>
    </xf>
    <xf numFmtId="3" fontId="11" fillId="2" borderId="0" xfId="0" applyNumberFormat="1" applyFont="1" applyFill="1" applyAlignment="1">
      <alignment horizontal="center" vertical="center" wrapText="1"/>
    </xf>
    <xf numFmtId="4" fontId="10" fillId="0" borderId="0" xfId="0" applyNumberFormat="1" applyFont="1" applyFill="1" applyAlignment="1">
      <alignment horizontal="center" vertical="center" wrapText="1"/>
    </xf>
    <xf numFmtId="0" fontId="6" fillId="0" borderId="0" xfId="0" applyFont="1" applyFill="1" applyAlignment="1">
      <alignment vertical="center" wrapText="1"/>
    </xf>
    <xf numFmtId="0" fontId="7" fillId="0" borderId="0" xfId="0" applyFont="1" applyFill="1" applyBorder="1" applyAlignment="1">
      <alignment horizontal="center" vertical="center" wrapText="1"/>
    </xf>
    <xf numFmtId="0" fontId="11" fillId="0" borderId="0" xfId="0" applyFont="1" applyFill="1" applyAlignment="1">
      <alignment horizontal="left" vertical="center" wrapText="1"/>
    </xf>
    <xf numFmtId="4" fontId="12" fillId="3" borderId="1"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0" fontId="11" fillId="0" borderId="0" xfId="0" applyFont="1" applyFill="1" applyAlignment="1">
      <alignment horizontal="left"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0" fillId="0" borderId="0" xfId="0" applyFont="1" applyFill="1" applyAlignment="1">
      <alignment horizontal="center" vertical="center" wrapText="1"/>
    </xf>
    <xf numFmtId="0" fontId="2" fillId="0" borderId="1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3" fontId="10" fillId="0" borderId="3" xfId="0" applyNumberFormat="1" applyFont="1" applyFill="1" applyBorder="1" applyAlignment="1">
      <alignment horizontal="center" vertical="center" wrapText="1"/>
    </xf>
    <xf numFmtId="3" fontId="10" fillId="0" borderId="4" xfId="0" applyNumberFormat="1" applyFont="1" applyFill="1" applyBorder="1" applyAlignment="1">
      <alignment horizontal="center" vertical="center" wrapText="1"/>
    </xf>
    <xf numFmtId="3" fontId="10" fillId="0" borderId="5"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59"/>
  <sheetViews>
    <sheetView showZeros="0" tabSelected="1" view="pageBreakPreview" zoomScale="40" zoomScaleNormal="75" zoomScaleSheetLayoutView="40" workbookViewId="0">
      <selection activeCell="N3" sqref="N3:O3"/>
    </sheetView>
  </sheetViews>
  <sheetFormatPr defaultColWidth="9.140625" defaultRowHeight="16.5"/>
  <cols>
    <col min="1" max="1" width="16.42578125" style="23" customWidth="1"/>
    <col min="2" max="2" width="28" style="18" customWidth="1"/>
    <col min="3" max="3" width="11.7109375" style="18" customWidth="1"/>
    <col min="4" max="4" width="56" style="1" customWidth="1"/>
    <col min="5" max="5" width="18.7109375" style="2" customWidth="1"/>
    <col min="6" max="6" width="12" style="2" customWidth="1"/>
    <col min="7" max="7" width="16.7109375" style="3" customWidth="1"/>
    <col min="8" max="8" width="14.85546875" style="10" customWidth="1"/>
    <col min="9" max="9" width="114.28515625" style="1" customWidth="1"/>
    <col min="10" max="10" width="19" style="2" customWidth="1"/>
    <col min="11" max="11" width="17.28515625" style="15" customWidth="1"/>
    <col min="12" max="12" width="19.85546875" style="3" customWidth="1"/>
    <col min="13" max="14" width="16.28515625" style="1" customWidth="1"/>
    <col min="15" max="15" width="16.42578125" style="1" customWidth="1"/>
    <col min="16" max="16" width="19.28515625" style="3" customWidth="1"/>
    <col min="17" max="17" width="23.5703125" style="1" customWidth="1"/>
    <col min="18" max="18" width="14.28515625" style="1" customWidth="1"/>
    <col min="19" max="19" width="13.5703125" style="1" customWidth="1"/>
    <col min="20" max="20" width="18.85546875" style="1" customWidth="1"/>
    <col min="21" max="21" width="12.7109375" style="1" customWidth="1"/>
    <col min="22" max="22" width="89.140625" style="1" customWidth="1"/>
    <col min="23" max="24" width="17.42578125" style="1" customWidth="1"/>
    <col min="25" max="25" width="14.7109375" style="1" customWidth="1"/>
    <col min="26" max="26" width="14.140625" style="1" customWidth="1"/>
    <col min="27" max="28" width="15" style="1" customWidth="1"/>
    <col min="29" max="29" width="18.42578125" style="6" customWidth="1"/>
    <col min="30" max="16384" width="9.140625" style="1"/>
  </cols>
  <sheetData>
    <row r="1" spans="1:29" ht="18.75" customHeight="1">
      <c r="N1" s="73" t="s">
        <v>28</v>
      </c>
      <c r="O1" s="73"/>
      <c r="V1" s="4"/>
      <c r="W1" s="4"/>
      <c r="X1" s="4"/>
      <c r="Y1" s="4"/>
      <c r="Z1" s="4"/>
      <c r="AA1" s="4"/>
      <c r="AB1" s="4"/>
      <c r="AC1" s="9"/>
    </row>
    <row r="2" spans="1:29" ht="18.75" customHeight="1">
      <c r="N2" s="76" t="s">
        <v>14</v>
      </c>
      <c r="O2" s="76"/>
      <c r="V2" s="4"/>
      <c r="W2" s="4"/>
      <c r="X2" s="4"/>
      <c r="Y2" s="4"/>
      <c r="Z2" s="4"/>
      <c r="AA2" s="4"/>
      <c r="AB2" s="4"/>
      <c r="AC2" s="9"/>
    </row>
    <row r="3" spans="1:29" ht="18.75" customHeight="1">
      <c r="N3" s="76" t="s">
        <v>66</v>
      </c>
      <c r="O3" s="76"/>
      <c r="V3" s="4"/>
      <c r="W3" s="4"/>
      <c r="X3" s="4"/>
      <c r="Y3" s="4"/>
      <c r="Z3" s="4"/>
      <c r="AA3" s="4"/>
      <c r="AB3" s="4"/>
      <c r="AC3" s="9"/>
    </row>
    <row r="4" spans="1:29" s="19" customFormat="1" ht="18" customHeight="1">
      <c r="A4" s="71"/>
      <c r="B4" s="5"/>
      <c r="C4" s="5"/>
      <c r="D4" s="81" t="s">
        <v>12</v>
      </c>
      <c r="E4" s="81"/>
      <c r="F4" s="81"/>
      <c r="G4" s="81"/>
      <c r="H4" s="81"/>
      <c r="I4" s="81"/>
      <c r="J4" s="81"/>
      <c r="K4" s="81"/>
      <c r="L4" s="81"/>
      <c r="M4" s="81"/>
      <c r="N4" s="81"/>
      <c r="O4" s="81"/>
      <c r="P4" s="81"/>
      <c r="Q4" s="5"/>
      <c r="R4" s="5"/>
      <c r="S4" s="5"/>
      <c r="T4" s="5"/>
      <c r="U4" s="5"/>
      <c r="V4" s="5"/>
      <c r="W4" s="5"/>
      <c r="X4" s="5"/>
      <c r="Y4" s="5"/>
      <c r="Z4" s="5"/>
      <c r="AA4" s="5"/>
      <c r="AB4" s="5"/>
      <c r="AC4" s="5"/>
    </row>
    <row r="5" spans="1:29" s="19" customFormat="1" ht="18.75" customHeight="1">
      <c r="A5" s="71"/>
      <c r="B5" s="5"/>
      <c r="C5" s="5"/>
      <c r="D5" s="81" t="s">
        <v>15</v>
      </c>
      <c r="E5" s="81"/>
      <c r="F5" s="81"/>
      <c r="G5" s="81"/>
      <c r="H5" s="81"/>
      <c r="I5" s="81"/>
      <c r="J5" s="81"/>
      <c r="K5" s="81"/>
      <c r="L5" s="81"/>
      <c r="M5" s="81"/>
      <c r="N5" s="81"/>
      <c r="O5" s="81"/>
      <c r="P5" s="81"/>
      <c r="Q5" s="5"/>
      <c r="R5" s="5"/>
      <c r="S5" s="5"/>
      <c r="T5" s="5"/>
      <c r="U5" s="5"/>
      <c r="V5" s="5"/>
      <c r="W5" s="5"/>
      <c r="X5" s="5"/>
      <c r="Y5" s="5"/>
      <c r="Z5" s="5"/>
      <c r="AA5" s="5"/>
      <c r="AB5" s="5"/>
      <c r="AC5" s="5"/>
    </row>
    <row r="6" spans="1:29">
      <c r="AB6" s="80" t="s">
        <v>26</v>
      </c>
      <c r="AC6" s="80"/>
    </row>
    <row r="7" spans="1:29" s="19" customFormat="1" ht="15.75" customHeight="1">
      <c r="A7" s="90" t="s">
        <v>0</v>
      </c>
      <c r="B7" s="93" t="s">
        <v>1</v>
      </c>
      <c r="C7" s="96" t="s">
        <v>2</v>
      </c>
      <c r="D7" s="97"/>
      <c r="E7" s="97"/>
      <c r="F7" s="97"/>
      <c r="G7" s="97"/>
      <c r="H7" s="97"/>
      <c r="I7" s="97"/>
      <c r="J7" s="97"/>
      <c r="K7" s="97"/>
      <c r="L7" s="97"/>
      <c r="M7" s="97"/>
      <c r="N7" s="97"/>
      <c r="O7" s="97"/>
      <c r="P7" s="98"/>
      <c r="Q7" s="85" t="s">
        <v>8</v>
      </c>
      <c r="R7" s="85"/>
      <c r="S7" s="85"/>
      <c r="T7" s="85"/>
      <c r="U7" s="85"/>
      <c r="V7" s="85"/>
      <c r="W7" s="85"/>
      <c r="X7" s="85"/>
      <c r="Y7" s="85"/>
      <c r="Z7" s="85"/>
      <c r="AA7" s="85"/>
      <c r="AB7" s="85"/>
      <c r="AC7" s="85"/>
    </row>
    <row r="8" spans="1:29" s="19" customFormat="1" ht="20.25" customHeight="1">
      <c r="A8" s="91"/>
      <c r="B8" s="94"/>
      <c r="C8" s="85" t="s">
        <v>13</v>
      </c>
      <c r="D8" s="85"/>
      <c r="E8" s="85"/>
      <c r="F8" s="85"/>
      <c r="G8" s="85"/>
      <c r="H8" s="96" t="s">
        <v>3</v>
      </c>
      <c r="I8" s="97"/>
      <c r="J8" s="97"/>
      <c r="K8" s="97"/>
      <c r="L8" s="97"/>
      <c r="M8" s="97"/>
      <c r="N8" s="97"/>
      <c r="O8" s="98"/>
      <c r="P8" s="100" t="s">
        <v>6</v>
      </c>
      <c r="Q8" s="85" t="s">
        <v>13</v>
      </c>
      <c r="R8" s="85"/>
      <c r="S8" s="85"/>
      <c r="T8" s="85"/>
      <c r="U8" s="86" t="s">
        <v>3</v>
      </c>
      <c r="V8" s="87"/>
      <c r="W8" s="87"/>
      <c r="X8" s="87"/>
      <c r="Y8" s="87"/>
      <c r="Z8" s="87"/>
      <c r="AA8" s="87"/>
      <c r="AB8" s="88"/>
      <c r="AC8" s="77" t="s">
        <v>6</v>
      </c>
    </row>
    <row r="9" spans="1:29" s="19" customFormat="1" ht="24" customHeight="1">
      <c r="A9" s="91"/>
      <c r="B9" s="94"/>
      <c r="C9" s="85"/>
      <c r="D9" s="85"/>
      <c r="E9" s="85"/>
      <c r="F9" s="85"/>
      <c r="G9" s="85"/>
      <c r="H9" s="99"/>
      <c r="I9" s="99"/>
      <c r="J9" s="86" t="s">
        <v>4</v>
      </c>
      <c r="K9" s="87"/>
      <c r="L9" s="88"/>
      <c r="M9" s="85" t="s">
        <v>5</v>
      </c>
      <c r="N9" s="85"/>
      <c r="O9" s="85"/>
      <c r="P9" s="101"/>
      <c r="Q9" s="85"/>
      <c r="R9" s="85"/>
      <c r="S9" s="85"/>
      <c r="T9" s="85"/>
      <c r="U9" s="86"/>
      <c r="V9" s="88"/>
      <c r="W9" s="86" t="s">
        <v>4</v>
      </c>
      <c r="X9" s="87"/>
      <c r="Y9" s="88"/>
      <c r="Z9" s="85" t="s">
        <v>5</v>
      </c>
      <c r="AA9" s="85"/>
      <c r="AB9" s="85"/>
      <c r="AC9" s="78"/>
    </row>
    <row r="10" spans="1:29" s="19" customFormat="1" ht="21" customHeight="1">
      <c r="A10" s="91"/>
      <c r="B10" s="95"/>
      <c r="C10" s="82" t="s">
        <v>7</v>
      </c>
      <c r="D10" s="83"/>
      <c r="E10" s="83"/>
      <c r="F10" s="83"/>
      <c r="G10" s="83"/>
      <c r="H10" s="83"/>
      <c r="I10" s="83"/>
      <c r="J10" s="83"/>
      <c r="K10" s="83"/>
      <c r="L10" s="83"/>
      <c r="M10" s="83"/>
      <c r="N10" s="83"/>
      <c r="O10" s="84"/>
      <c r="P10" s="101"/>
      <c r="Q10" s="85" t="s">
        <v>9</v>
      </c>
      <c r="R10" s="85"/>
      <c r="S10" s="85"/>
      <c r="T10" s="85"/>
      <c r="U10" s="85"/>
      <c r="V10" s="85"/>
      <c r="W10" s="85"/>
      <c r="X10" s="85"/>
      <c r="Y10" s="85"/>
      <c r="Z10" s="85"/>
      <c r="AA10" s="85"/>
      <c r="AB10" s="85"/>
      <c r="AC10" s="78"/>
    </row>
    <row r="11" spans="1:29" s="19" customFormat="1" ht="78" customHeight="1">
      <c r="A11" s="92"/>
      <c r="B11" s="12"/>
      <c r="C11" s="20" t="s">
        <v>43</v>
      </c>
      <c r="D11" s="20"/>
      <c r="E11" s="13" t="s">
        <v>29</v>
      </c>
      <c r="F11" s="13" t="s">
        <v>30</v>
      </c>
      <c r="G11" s="13" t="s">
        <v>31</v>
      </c>
      <c r="H11" s="20"/>
      <c r="I11" s="20"/>
      <c r="J11" s="13" t="s">
        <v>29</v>
      </c>
      <c r="K11" s="16" t="s">
        <v>30</v>
      </c>
      <c r="L11" s="13" t="s">
        <v>31</v>
      </c>
      <c r="M11" s="13" t="s">
        <v>29</v>
      </c>
      <c r="N11" s="13" t="s">
        <v>30</v>
      </c>
      <c r="O11" s="13" t="s">
        <v>31</v>
      </c>
      <c r="P11" s="102"/>
      <c r="Q11" s="20"/>
      <c r="R11" s="13" t="s">
        <v>29</v>
      </c>
      <c r="S11" s="13" t="s">
        <v>30</v>
      </c>
      <c r="T11" s="13" t="s">
        <v>31</v>
      </c>
      <c r="U11" s="13"/>
      <c r="V11" s="20"/>
      <c r="W11" s="13" t="s">
        <v>29</v>
      </c>
      <c r="X11" s="13" t="s">
        <v>30</v>
      </c>
      <c r="Y11" s="13" t="s">
        <v>31</v>
      </c>
      <c r="Z11" s="13" t="s">
        <v>29</v>
      </c>
      <c r="AA11" s="13" t="s">
        <v>30</v>
      </c>
      <c r="AB11" s="13" t="s">
        <v>31</v>
      </c>
      <c r="AC11" s="79"/>
    </row>
    <row r="12" spans="1:29" s="37" customFormat="1" ht="96" customHeight="1">
      <c r="A12" s="22">
        <v>18100000000</v>
      </c>
      <c r="B12" s="32" t="s">
        <v>16</v>
      </c>
      <c r="C12" s="31">
        <v>41040200</v>
      </c>
      <c r="D12" s="33" t="s">
        <v>64</v>
      </c>
      <c r="E12" s="34">
        <f>3475750+1656947</f>
        <v>5132697</v>
      </c>
      <c r="F12" s="34"/>
      <c r="G12" s="29">
        <f>E12+F12</f>
        <v>5132697</v>
      </c>
      <c r="H12" s="35"/>
      <c r="I12" s="31"/>
      <c r="J12" s="34"/>
      <c r="K12" s="36"/>
      <c r="L12" s="29"/>
      <c r="M12" s="34"/>
      <c r="N12" s="34"/>
      <c r="O12" s="34"/>
      <c r="P12" s="29"/>
      <c r="Q12" s="31"/>
      <c r="R12" s="31"/>
      <c r="S12" s="31"/>
      <c r="T12" s="31"/>
      <c r="U12" s="31"/>
      <c r="V12" s="31"/>
      <c r="W12" s="31"/>
      <c r="X12" s="31"/>
      <c r="Y12" s="31"/>
      <c r="Z12" s="31"/>
      <c r="AA12" s="31"/>
      <c r="AB12" s="31"/>
      <c r="AC12" s="28"/>
    </row>
    <row r="13" spans="1:29" s="37" customFormat="1" ht="103.5" customHeight="1">
      <c r="A13" s="22">
        <v>18100000000</v>
      </c>
      <c r="B13" s="32" t="s">
        <v>16</v>
      </c>
      <c r="C13" s="32"/>
      <c r="D13" s="32"/>
      <c r="E13" s="34"/>
      <c r="F13" s="34"/>
      <c r="G13" s="34"/>
      <c r="H13" s="35">
        <v>41050100</v>
      </c>
      <c r="I13" s="32" t="s">
        <v>32</v>
      </c>
      <c r="J13" s="34">
        <f>49645395+800000</f>
        <v>50445395</v>
      </c>
      <c r="K13" s="36">
        <v>700000</v>
      </c>
      <c r="L13" s="29">
        <f t="shared" ref="L13:L20" si="0">J13+K13</f>
        <v>51145395</v>
      </c>
      <c r="M13" s="34"/>
      <c r="N13" s="34"/>
      <c r="O13" s="29">
        <f t="shared" ref="O13:O19" si="1">M13+N13</f>
        <v>0</v>
      </c>
      <c r="P13" s="29">
        <f>L13+O13</f>
        <v>51145395</v>
      </c>
      <c r="Q13" s="31"/>
      <c r="R13" s="31"/>
      <c r="S13" s="31"/>
      <c r="T13" s="31"/>
      <c r="U13" s="31"/>
      <c r="V13" s="31"/>
      <c r="W13" s="31"/>
      <c r="X13" s="31"/>
      <c r="Y13" s="31"/>
      <c r="Z13" s="31"/>
      <c r="AA13" s="31"/>
      <c r="AB13" s="31"/>
      <c r="AC13" s="28"/>
    </row>
    <row r="14" spans="1:29" s="37" customFormat="1" ht="60" customHeight="1">
      <c r="A14" s="22">
        <v>18100000000</v>
      </c>
      <c r="B14" s="32" t="s">
        <v>16</v>
      </c>
      <c r="C14" s="32"/>
      <c r="D14" s="32"/>
      <c r="E14" s="34"/>
      <c r="F14" s="34"/>
      <c r="G14" s="34"/>
      <c r="H14" s="35">
        <v>41050200</v>
      </c>
      <c r="I14" s="46" t="s">
        <v>33</v>
      </c>
      <c r="J14" s="34">
        <v>297300</v>
      </c>
      <c r="K14" s="36"/>
      <c r="L14" s="29">
        <f t="shared" si="0"/>
        <v>297300</v>
      </c>
      <c r="M14" s="34"/>
      <c r="N14" s="34"/>
      <c r="O14" s="29">
        <f t="shared" si="1"/>
        <v>0</v>
      </c>
      <c r="P14" s="29">
        <f t="shared" ref="P14:P50" si="2">L14+O14</f>
        <v>297300</v>
      </c>
      <c r="Q14" s="31"/>
      <c r="R14" s="31"/>
      <c r="S14" s="31"/>
      <c r="T14" s="31"/>
      <c r="U14" s="31"/>
      <c r="V14" s="31"/>
      <c r="W14" s="31"/>
      <c r="X14" s="31"/>
      <c r="Y14" s="31"/>
      <c r="Z14" s="31"/>
      <c r="AA14" s="31"/>
      <c r="AB14" s="31"/>
      <c r="AC14" s="28"/>
    </row>
    <row r="15" spans="1:29" s="37" customFormat="1" ht="156" customHeight="1">
      <c r="A15" s="22">
        <v>18100000000</v>
      </c>
      <c r="B15" s="32" t="s">
        <v>16</v>
      </c>
      <c r="C15" s="32"/>
      <c r="D15" s="31"/>
      <c r="E15" s="34"/>
      <c r="F15" s="34"/>
      <c r="G15" s="34"/>
      <c r="H15" s="35">
        <v>41050300</v>
      </c>
      <c r="I15" s="46" t="s">
        <v>34</v>
      </c>
      <c r="J15" s="34">
        <v>66155500</v>
      </c>
      <c r="K15" s="36"/>
      <c r="L15" s="29">
        <f t="shared" si="0"/>
        <v>66155500</v>
      </c>
      <c r="M15" s="34"/>
      <c r="N15" s="34"/>
      <c r="O15" s="29">
        <f t="shared" si="1"/>
        <v>0</v>
      </c>
      <c r="P15" s="29">
        <f t="shared" si="2"/>
        <v>66155500</v>
      </c>
      <c r="Q15" s="31"/>
      <c r="R15" s="31"/>
      <c r="S15" s="31"/>
      <c r="T15" s="31"/>
      <c r="U15" s="31"/>
      <c r="V15" s="31"/>
      <c r="W15" s="31"/>
      <c r="X15" s="31"/>
      <c r="Y15" s="31"/>
      <c r="Z15" s="31"/>
      <c r="AA15" s="31"/>
      <c r="AB15" s="31"/>
      <c r="AC15" s="28"/>
    </row>
    <row r="16" spans="1:29" s="37" customFormat="1" ht="125.25" customHeight="1">
      <c r="A16" s="22">
        <v>18100000000</v>
      </c>
      <c r="B16" s="32" t="s">
        <v>16</v>
      </c>
      <c r="C16" s="32"/>
      <c r="D16" s="31"/>
      <c r="E16" s="34"/>
      <c r="F16" s="34"/>
      <c r="G16" s="34"/>
      <c r="H16" s="35">
        <v>41050700</v>
      </c>
      <c r="I16" s="47" t="s">
        <v>35</v>
      </c>
      <c r="J16" s="34">
        <v>717900</v>
      </c>
      <c r="K16" s="36"/>
      <c r="L16" s="29">
        <f t="shared" si="0"/>
        <v>717900</v>
      </c>
      <c r="M16" s="34"/>
      <c r="N16" s="34"/>
      <c r="O16" s="29">
        <f t="shared" si="1"/>
        <v>0</v>
      </c>
      <c r="P16" s="29">
        <f t="shared" si="2"/>
        <v>717900</v>
      </c>
      <c r="Q16" s="31"/>
      <c r="R16" s="31"/>
      <c r="S16" s="31"/>
      <c r="T16" s="31"/>
      <c r="U16" s="31"/>
      <c r="V16" s="31"/>
      <c r="W16" s="31"/>
      <c r="X16" s="31"/>
      <c r="Y16" s="31"/>
      <c r="Z16" s="31"/>
      <c r="AA16" s="31"/>
      <c r="AB16" s="31"/>
      <c r="AC16" s="28"/>
    </row>
    <row r="17" spans="1:29" s="37" customFormat="1" ht="86.25" customHeight="1">
      <c r="A17" s="22">
        <v>18100000000</v>
      </c>
      <c r="B17" s="32" t="s">
        <v>16</v>
      </c>
      <c r="C17" s="32"/>
      <c r="D17" s="31"/>
      <c r="E17" s="34"/>
      <c r="F17" s="34"/>
      <c r="G17" s="34"/>
      <c r="H17" s="35">
        <v>41050900</v>
      </c>
      <c r="I17" s="47" t="s">
        <v>62</v>
      </c>
      <c r="J17" s="34"/>
      <c r="K17" s="36">
        <v>344596</v>
      </c>
      <c r="L17" s="29">
        <f t="shared" si="0"/>
        <v>344596</v>
      </c>
      <c r="M17" s="34"/>
      <c r="N17" s="34">
        <v>0</v>
      </c>
      <c r="O17" s="29">
        <f t="shared" si="1"/>
        <v>0</v>
      </c>
      <c r="P17" s="29">
        <f t="shared" si="2"/>
        <v>344596</v>
      </c>
      <c r="Q17" s="31"/>
      <c r="R17" s="31"/>
      <c r="S17" s="31"/>
      <c r="T17" s="31"/>
      <c r="U17" s="31"/>
      <c r="V17" s="31"/>
      <c r="W17" s="31"/>
      <c r="X17" s="31"/>
      <c r="Y17" s="31"/>
      <c r="Z17" s="31"/>
      <c r="AA17" s="31"/>
      <c r="AB17" s="31"/>
      <c r="AC17" s="28"/>
    </row>
    <row r="18" spans="1:29" s="37" customFormat="1" ht="41.25" customHeight="1">
      <c r="A18" s="22">
        <v>18100000000</v>
      </c>
      <c r="B18" s="32" t="s">
        <v>16</v>
      </c>
      <c r="C18" s="32"/>
      <c r="D18" s="31"/>
      <c r="E18" s="34"/>
      <c r="F18" s="34"/>
      <c r="G18" s="34"/>
      <c r="H18" s="35">
        <v>41051000</v>
      </c>
      <c r="I18" s="46" t="s">
        <v>36</v>
      </c>
      <c r="J18" s="34">
        <v>978720</v>
      </c>
      <c r="K18" s="36"/>
      <c r="L18" s="29">
        <f t="shared" si="0"/>
        <v>978720</v>
      </c>
      <c r="M18" s="34"/>
      <c r="N18" s="34"/>
      <c r="O18" s="29">
        <f t="shared" si="1"/>
        <v>0</v>
      </c>
      <c r="P18" s="29">
        <f t="shared" si="2"/>
        <v>978720</v>
      </c>
      <c r="Q18" s="31"/>
      <c r="R18" s="31"/>
      <c r="S18" s="31"/>
      <c r="T18" s="31"/>
      <c r="U18" s="31"/>
      <c r="V18" s="31"/>
      <c r="W18" s="31"/>
      <c r="X18" s="31"/>
      <c r="Y18" s="31"/>
      <c r="Z18" s="31"/>
      <c r="AA18" s="31"/>
      <c r="AB18" s="31"/>
      <c r="AC18" s="28"/>
    </row>
    <row r="19" spans="1:29" s="37" customFormat="1" ht="41.25" customHeight="1">
      <c r="A19" s="22">
        <v>18100000000</v>
      </c>
      <c r="B19" s="32" t="s">
        <v>16</v>
      </c>
      <c r="C19" s="32"/>
      <c r="D19" s="31"/>
      <c r="E19" s="34"/>
      <c r="F19" s="34"/>
      <c r="G19" s="34"/>
      <c r="H19" s="35">
        <v>41051200</v>
      </c>
      <c r="I19" s="48" t="s">
        <v>37</v>
      </c>
      <c r="J19" s="34">
        <f>753271+48007</f>
        <v>801278</v>
      </c>
      <c r="K19" s="36"/>
      <c r="L19" s="29">
        <f t="shared" si="0"/>
        <v>801278</v>
      </c>
      <c r="M19" s="34"/>
      <c r="N19" s="34"/>
      <c r="O19" s="29">
        <f t="shared" si="1"/>
        <v>0</v>
      </c>
      <c r="P19" s="29">
        <f t="shared" si="2"/>
        <v>801278</v>
      </c>
      <c r="Q19" s="31"/>
      <c r="R19" s="31"/>
      <c r="S19" s="31"/>
      <c r="T19" s="31"/>
      <c r="U19" s="31"/>
      <c r="V19" s="31"/>
      <c r="W19" s="31"/>
      <c r="X19" s="31"/>
      <c r="Y19" s="31"/>
      <c r="Z19" s="31"/>
      <c r="AA19" s="31"/>
      <c r="AB19" s="31"/>
      <c r="AC19" s="28"/>
    </row>
    <row r="20" spans="1:29" s="37" customFormat="1" ht="54.75" customHeight="1">
      <c r="A20" s="22">
        <v>18100000000</v>
      </c>
      <c r="B20" s="32" t="s">
        <v>16</v>
      </c>
      <c r="C20" s="32"/>
      <c r="D20" s="31"/>
      <c r="E20" s="34"/>
      <c r="F20" s="34"/>
      <c r="G20" s="34"/>
      <c r="H20" s="35">
        <v>41051400</v>
      </c>
      <c r="I20" s="48" t="s">
        <v>54</v>
      </c>
      <c r="J20" s="34">
        <f>920025+37128</f>
        <v>957153</v>
      </c>
      <c r="K20" s="36"/>
      <c r="L20" s="29">
        <f t="shared" si="0"/>
        <v>957153</v>
      </c>
      <c r="M20" s="34"/>
      <c r="N20" s="34"/>
      <c r="O20" s="29"/>
      <c r="P20" s="29">
        <f t="shared" si="2"/>
        <v>957153</v>
      </c>
      <c r="Q20" s="31"/>
      <c r="R20" s="31"/>
      <c r="S20" s="31"/>
      <c r="T20" s="31"/>
      <c r="U20" s="31"/>
      <c r="V20" s="31"/>
      <c r="W20" s="31"/>
      <c r="X20" s="31"/>
      <c r="Y20" s="31"/>
      <c r="Z20" s="31"/>
      <c r="AA20" s="31"/>
      <c r="AB20" s="31"/>
      <c r="AC20" s="28"/>
    </row>
    <row r="21" spans="1:29" s="37" customFormat="1" ht="41.25" customHeight="1">
      <c r="A21" s="22">
        <v>18100000000</v>
      </c>
      <c r="B21" s="32" t="s">
        <v>16</v>
      </c>
      <c r="C21" s="32"/>
      <c r="D21" s="31"/>
      <c r="E21" s="34"/>
      <c r="F21" s="34"/>
      <c r="G21" s="34"/>
      <c r="H21" s="35">
        <v>41051500</v>
      </c>
      <c r="I21" s="46" t="s">
        <v>53</v>
      </c>
      <c r="J21" s="34">
        <f>J22+J23+J24</f>
        <v>26315780</v>
      </c>
      <c r="K21" s="34">
        <f>K22+K23</f>
        <v>0</v>
      </c>
      <c r="L21" s="34">
        <f>L22+L23+L24</f>
        <v>26315780</v>
      </c>
      <c r="M21" s="34">
        <f>M22+M23</f>
        <v>0</v>
      </c>
      <c r="N21" s="34">
        <f>N22+N23</f>
        <v>0</v>
      </c>
      <c r="O21" s="29">
        <f>O22+O23</f>
        <v>0</v>
      </c>
      <c r="P21" s="29">
        <f t="shared" si="2"/>
        <v>26315780</v>
      </c>
      <c r="Q21" s="31"/>
      <c r="R21" s="31"/>
      <c r="S21" s="31"/>
      <c r="T21" s="31"/>
      <c r="U21" s="31"/>
      <c r="V21" s="31"/>
      <c r="W21" s="31"/>
      <c r="X21" s="31"/>
      <c r="Y21" s="31"/>
      <c r="Z21" s="31"/>
      <c r="AA21" s="31"/>
      <c r="AB21" s="31"/>
      <c r="AC21" s="28"/>
    </row>
    <row r="22" spans="1:29" s="44" customFormat="1" ht="41.25" customHeight="1">
      <c r="A22" s="22"/>
      <c r="B22" s="45"/>
      <c r="C22" s="45"/>
      <c r="D22" s="38"/>
      <c r="E22" s="39"/>
      <c r="F22" s="39"/>
      <c r="G22" s="39"/>
      <c r="H22" s="41"/>
      <c r="I22" s="45" t="s">
        <v>27</v>
      </c>
      <c r="J22" s="39">
        <v>4632940</v>
      </c>
      <c r="K22" s="42"/>
      <c r="L22" s="40">
        <f t="shared" ref="L22:L50" si="3">J22+K22</f>
        <v>4632940</v>
      </c>
      <c r="M22" s="38"/>
      <c r="N22" s="38"/>
      <c r="O22" s="40">
        <f>M22+N22</f>
        <v>0</v>
      </c>
      <c r="P22" s="29">
        <f t="shared" si="2"/>
        <v>4632940</v>
      </c>
      <c r="Q22" s="38"/>
      <c r="R22" s="38"/>
      <c r="S22" s="38"/>
      <c r="T22" s="38"/>
      <c r="U22" s="38"/>
      <c r="V22" s="38"/>
      <c r="W22" s="38"/>
      <c r="X22" s="38"/>
      <c r="Y22" s="38"/>
      <c r="Z22" s="38"/>
      <c r="AA22" s="38"/>
      <c r="AB22" s="38"/>
      <c r="AC22" s="43"/>
    </row>
    <row r="23" spans="1:29" s="44" customFormat="1" ht="41.25" customHeight="1">
      <c r="A23" s="22"/>
      <c r="B23" s="45"/>
      <c r="C23" s="45"/>
      <c r="D23" s="38"/>
      <c r="E23" s="39"/>
      <c r="F23" s="39"/>
      <c r="G23" s="39"/>
      <c r="H23" s="41"/>
      <c r="I23" s="45" t="s">
        <v>44</v>
      </c>
      <c r="J23" s="39">
        <v>1041300</v>
      </c>
      <c r="K23" s="42"/>
      <c r="L23" s="40">
        <f t="shared" si="3"/>
        <v>1041300</v>
      </c>
      <c r="M23" s="38"/>
      <c r="N23" s="38"/>
      <c r="O23" s="40">
        <f>M23+N23</f>
        <v>0</v>
      </c>
      <c r="P23" s="29">
        <f t="shared" si="2"/>
        <v>1041300</v>
      </c>
      <c r="Q23" s="38"/>
      <c r="R23" s="38"/>
      <c r="S23" s="38"/>
      <c r="T23" s="38"/>
      <c r="U23" s="38"/>
      <c r="V23" s="38"/>
      <c r="W23" s="38"/>
      <c r="X23" s="38"/>
      <c r="Y23" s="38"/>
      <c r="Z23" s="38"/>
      <c r="AA23" s="38"/>
      <c r="AB23" s="38"/>
      <c r="AC23" s="43"/>
    </row>
    <row r="24" spans="1:29" s="44" customFormat="1" ht="36.75" customHeight="1">
      <c r="A24" s="24"/>
      <c r="B24" s="45"/>
      <c r="C24" s="45"/>
      <c r="D24" s="38"/>
      <c r="E24" s="39"/>
      <c r="F24" s="39"/>
      <c r="G24" s="39"/>
      <c r="H24" s="41"/>
      <c r="I24" s="45" t="s">
        <v>65</v>
      </c>
      <c r="J24" s="39">
        <f>140100+20501440</f>
        <v>20641540</v>
      </c>
      <c r="K24" s="42"/>
      <c r="L24" s="40">
        <f t="shared" si="3"/>
        <v>20641540</v>
      </c>
      <c r="M24" s="38"/>
      <c r="N24" s="38"/>
      <c r="O24" s="40"/>
      <c r="P24" s="29">
        <f t="shared" si="2"/>
        <v>20641540</v>
      </c>
      <c r="Q24" s="38"/>
      <c r="R24" s="38"/>
      <c r="S24" s="38"/>
      <c r="T24" s="38"/>
      <c r="U24" s="38"/>
      <c r="V24" s="38"/>
      <c r="W24" s="38"/>
      <c r="X24" s="38"/>
      <c r="Y24" s="38"/>
      <c r="Z24" s="38"/>
      <c r="AA24" s="38"/>
      <c r="AB24" s="38"/>
      <c r="AC24" s="43"/>
    </row>
    <row r="25" spans="1:29" s="37" customFormat="1" ht="38.25" customHeight="1">
      <c r="A25" s="22">
        <v>18100000000</v>
      </c>
      <c r="B25" s="32" t="s">
        <v>16</v>
      </c>
      <c r="C25" s="32"/>
      <c r="D25" s="31"/>
      <c r="E25" s="34"/>
      <c r="F25" s="34"/>
      <c r="G25" s="34"/>
      <c r="H25" s="35">
        <v>41052000</v>
      </c>
      <c r="I25" s="46" t="s">
        <v>38</v>
      </c>
      <c r="J25" s="34">
        <f>479350-2980</f>
        <v>476370</v>
      </c>
      <c r="K25" s="36"/>
      <c r="L25" s="29">
        <f>J25+K25</f>
        <v>476370</v>
      </c>
      <c r="M25" s="34"/>
      <c r="N25" s="34"/>
      <c r="O25" s="40">
        <f t="shared" ref="O25:O49" si="4">M25+N25</f>
        <v>0</v>
      </c>
      <c r="P25" s="29">
        <f t="shared" si="2"/>
        <v>476370</v>
      </c>
      <c r="Q25" s="31"/>
      <c r="R25" s="31"/>
      <c r="S25" s="31"/>
      <c r="T25" s="31"/>
      <c r="U25" s="31"/>
      <c r="V25" s="31"/>
      <c r="W25" s="31"/>
      <c r="X25" s="31"/>
      <c r="Y25" s="31"/>
      <c r="Z25" s="31"/>
      <c r="AA25" s="31"/>
      <c r="AB25" s="31"/>
      <c r="AC25" s="28"/>
    </row>
    <row r="26" spans="1:29" s="37" customFormat="1" ht="75" customHeight="1">
      <c r="A26" s="22">
        <v>18100000000</v>
      </c>
      <c r="B26" s="32" t="s">
        <v>16</v>
      </c>
      <c r="C26" s="32"/>
      <c r="D26" s="31"/>
      <c r="E26" s="34"/>
      <c r="F26" s="34"/>
      <c r="G26" s="34"/>
      <c r="H26" s="35">
        <v>41052600</v>
      </c>
      <c r="I26" s="47" t="s">
        <v>55</v>
      </c>
      <c r="J26" s="34"/>
      <c r="K26" s="36"/>
      <c r="L26" s="29">
        <f t="shared" ref="L26:L27" si="5">J26+K26</f>
        <v>0</v>
      </c>
      <c r="M26" s="34">
        <v>13465900</v>
      </c>
      <c r="N26" s="34"/>
      <c r="O26" s="40">
        <f t="shared" si="4"/>
        <v>13465900</v>
      </c>
      <c r="P26" s="29">
        <f t="shared" si="2"/>
        <v>13465900</v>
      </c>
      <c r="Q26" s="31"/>
      <c r="R26" s="31"/>
      <c r="S26" s="31"/>
      <c r="T26" s="31"/>
      <c r="U26" s="31"/>
      <c r="V26" s="31"/>
      <c r="W26" s="31"/>
      <c r="X26" s="31"/>
      <c r="Y26" s="31"/>
      <c r="Z26" s="31"/>
      <c r="AA26" s="31"/>
      <c r="AB26" s="31"/>
      <c r="AC26" s="28"/>
    </row>
    <row r="27" spans="1:29" s="37" customFormat="1" ht="36" customHeight="1">
      <c r="A27" s="22">
        <v>18100000000</v>
      </c>
      <c r="B27" s="32" t="s">
        <v>16</v>
      </c>
      <c r="C27" s="32"/>
      <c r="D27" s="31"/>
      <c r="E27" s="34"/>
      <c r="F27" s="34"/>
      <c r="G27" s="34"/>
      <c r="H27" s="35">
        <v>41053600</v>
      </c>
      <c r="I27" s="47" t="s">
        <v>63</v>
      </c>
      <c r="J27" s="34"/>
      <c r="K27" s="36"/>
      <c r="L27" s="29">
        <f t="shared" si="5"/>
        <v>0</v>
      </c>
      <c r="M27" s="34"/>
      <c r="N27" s="34">
        <v>720000</v>
      </c>
      <c r="O27" s="40">
        <f t="shared" si="4"/>
        <v>720000</v>
      </c>
      <c r="P27" s="29">
        <f t="shared" si="2"/>
        <v>720000</v>
      </c>
      <c r="Q27" s="31"/>
      <c r="R27" s="31"/>
      <c r="S27" s="31"/>
      <c r="T27" s="31"/>
      <c r="U27" s="31"/>
      <c r="V27" s="31"/>
      <c r="W27" s="31"/>
      <c r="X27" s="31"/>
      <c r="Y27" s="31"/>
      <c r="Z27" s="31"/>
      <c r="AA27" s="31"/>
      <c r="AB27" s="31"/>
      <c r="AC27" s="28"/>
    </row>
    <row r="28" spans="1:29" s="37" customFormat="1" ht="30" customHeight="1">
      <c r="A28" s="22"/>
      <c r="B28" s="32"/>
      <c r="C28" s="32"/>
      <c r="D28" s="31"/>
      <c r="E28" s="34"/>
      <c r="F28" s="34"/>
      <c r="G28" s="34"/>
      <c r="H28" s="35">
        <v>41053900</v>
      </c>
      <c r="I28" s="49" t="s">
        <v>39</v>
      </c>
      <c r="J28" s="50">
        <f>SUM(J29:J49)</f>
        <v>3587722.0300000003</v>
      </c>
      <c r="K28" s="51">
        <f t="shared" ref="K28:O28" si="6">SUM(K29:K49)</f>
        <v>130248</v>
      </c>
      <c r="L28" s="50">
        <f t="shared" si="6"/>
        <v>3717970.0300000003</v>
      </c>
      <c r="M28" s="50">
        <f t="shared" si="6"/>
        <v>1142000</v>
      </c>
      <c r="N28" s="50">
        <f t="shared" si="6"/>
        <v>-720000</v>
      </c>
      <c r="O28" s="50">
        <f t="shared" si="6"/>
        <v>422000</v>
      </c>
      <c r="P28" s="50">
        <f>L28+O28</f>
        <v>4139970.0300000003</v>
      </c>
      <c r="Q28" s="31"/>
      <c r="R28" s="31"/>
      <c r="S28" s="31"/>
      <c r="T28" s="31"/>
      <c r="U28" s="31"/>
      <c r="V28" s="31"/>
      <c r="W28" s="31"/>
      <c r="X28" s="31"/>
      <c r="Y28" s="31"/>
      <c r="Z28" s="31"/>
      <c r="AA28" s="31"/>
      <c r="AB28" s="31"/>
      <c r="AC28" s="28"/>
    </row>
    <row r="29" spans="1:29" s="44" customFormat="1" ht="94.5" customHeight="1">
      <c r="A29" s="22">
        <v>18100000000</v>
      </c>
      <c r="B29" s="32" t="s">
        <v>16</v>
      </c>
      <c r="C29" s="45"/>
      <c r="D29" s="38"/>
      <c r="E29" s="39"/>
      <c r="F29" s="39"/>
      <c r="G29" s="39"/>
      <c r="H29" s="41"/>
      <c r="I29" s="52" t="s">
        <v>17</v>
      </c>
      <c r="J29" s="53">
        <f>110694.26+54790</f>
        <v>165484.26</v>
      </c>
      <c r="K29" s="54">
        <v>0</v>
      </c>
      <c r="L29" s="55">
        <f t="shared" si="3"/>
        <v>165484.26</v>
      </c>
      <c r="M29" s="39">
        <v>0</v>
      </c>
      <c r="N29" s="39"/>
      <c r="O29" s="40">
        <f t="shared" si="4"/>
        <v>0</v>
      </c>
      <c r="P29" s="50">
        <f t="shared" si="2"/>
        <v>165484.26</v>
      </c>
      <c r="Q29" s="53"/>
      <c r="R29" s="38"/>
      <c r="S29" s="38"/>
      <c r="T29" s="38"/>
      <c r="U29" s="38"/>
      <c r="V29" s="38"/>
      <c r="W29" s="38"/>
      <c r="X29" s="38"/>
      <c r="Y29" s="38"/>
      <c r="Z29" s="38"/>
      <c r="AA29" s="38"/>
      <c r="AB29" s="38"/>
      <c r="AC29" s="43"/>
    </row>
    <row r="30" spans="1:29" s="44" customFormat="1" ht="39" customHeight="1">
      <c r="A30" s="22">
        <v>18100000000</v>
      </c>
      <c r="B30" s="32" t="s">
        <v>16</v>
      </c>
      <c r="C30" s="45"/>
      <c r="D30" s="38"/>
      <c r="E30" s="39"/>
      <c r="F30" s="39"/>
      <c r="G30" s="39"/>
      <c r="H30" s="41"/>
      <c r="I30" s="45" t="s">
        <v>18</v>
      </c>
      <c r="J30" s="53">
        <v>33008.770000000004</v>
      </c>
      <c r="K30" s="54"/>
      <c r="L30" s="55">
        <f t="shared" si="3"/>
        <v>33008.770000000004</v>
      </c>
      <c r="M30" s="39">
        <v>0</v>
      </c>
      <c r="N30" s="39"/>
      <c r="O30" s="40">
        <f t="shared" si="4"/>
        <v>0</v>
      </c>
      <c r="P30" s="50">
        <f t="shared" si="2"/>
        <v>33008.770000000004</v>
      </c>
      <c r="Q30" s="38"/>
      <c r="R30" s="38"/>
      <c r="S30" s="38"/>
      <c r="T30" s="38"/>
      <c r="U30" s="38"/>
      <c r="V30" s="38"/>
      <c r="W30" s="38"/>
      <c r="X30" s="38"/>
      <c r="Y30" s="38"/>
      <c r="Z30" s="38"/>
      <c r="AA30" s="38"/>
      <c r="AB30" s="38"/>
      <c r="AC30" s="43"/>
    </row>
    <row r="31" spans="1:29" s="44" customFormat="1" ht="57" customHeight="1">
      <c r="A31" s="22">
        <v>18100000000</v>
      </c>
      <c r="B31" s="32" t="s">
        <v>16</v>
      </c>
      <c r="C31" s="45"/>
      <c r="D31" s="38"/>
      <c r="E31" s="39"/>
      <c r="F31" s="39"/>
      <c r="G31" s="39"/>
      <c r="H31" s="41"/>
      <c r="I31" s="45" t="s">
        <v>19</v>
      </c>
      <c r="J31" s="53">
        <f>20000-8000</f>
        <v>12000</v>
      </c>
      <c r="K31" s="54">
        <v>0</v>
      </c>
      <c r="L31" s="55">
        <f t="shared" si="3"/>
        <v>12000</v>
      </c>
      <c r="M31" s="39">
        <v>0</v>
      </c>
      <c r="N31" s="39"/>
      <c r="O31" s="40">
        <f t="shared" si="4"/>
        <v>0</v>
      </c>
      <c r="P31" s="50">
        <f t="shared" si="2"/>
        <v>12000</v>
      </c>
      <c r="Q31" s="38"/>
      <c r="R31" s="38"/>
      <c r="S31" s="38"/>
      <c r="T31" s="38"/>
      <c r="U31" s="38"/>
      <c r="V31" s="38"/>
      <c r="W31" s="38"/>
      <c r="X31" s="38"/>
      <c r="Y31" s="38"/>
      <c r="Z31" s="38"/>
      <c r="AA31" s="38"/>
      <c r="AB31" s="38"/>
      <c r="AC31" s="43"/>
    </row>
    <row r="32" spans="1:29" s="44" customFormat="1" ht="80.25" customHeight="1">
      <c r="A32" s="22">
        <v>18100000000</v>
      </c>
      <c r="B32" s="32" t="s">
        <v>16</v>
      </c>
      <c r="C32" s="45"/>
      <c r="D32" s="38"/>
      <c r="E32" s="39"/>
      <c r="F32" s="39"/>
      <c r="G32" s="39"/>
      <c r="H32" s="41"/>
      <c r="I32" s="52" t="s">
        <v>20</v>
      </c>
      <c r="J32" s="53">
        <v>101000</v>
      </c>
      <c r="K32" s="54"/>
      <c r="L32" s="55">
        <f t="shared" si="3"/>
        <v>101000</v>
      </c>
      <c r="M32" s="39">
        <v>0</v>
      </c>
      <c r="N32" s="39"/>
      <c r="O32" s="40">
        <f t="shared" si="4"/>
        <v>0</v>
      </c>
      <c r="P32" s="50">
        <f t="shared" si="2"/>
        <v>101000</v>
      </c>
      <c r="Q32" s="38"/>
      <c r="R32" s="38"/>
      <c r="S32" s="38"/>
      <c r="T32" s="38"/>
      <c r="U32" s="38"/>
      <c r="V32" s="38"/>
      <c r="W32" s="38"/>
      <c r="X32" s="38"/>
      <c r="Y32" s="38"/>
      <c r="Z32" s="38"/>
      <c r="AA32" s="38"/>
      <c r="AB32" s="38"/>
      <c r="AC32" s="43"/>
    </row>
    <row r="33" spans="1:29" s="44" customFormat="1" ht="39" customHeight="1">
      <c r="A33" s="22">
        <v>18100000000</v>
      </c>
      <c r="B33" s="32" t="s">
        <v>16</v>
      </c>
      <c r="C33" s="45"/>
      <c r="D33" s="38"/>
      <c r="E33" s="39"/>
      <c r="F33" s="39"/>
      <c r="G33" s="39"/>
      <c r="H33" s="41"/>
      <c r="I33" s="45" t="s">
        <v>21</v>
      </c>
      <c r="J33" s="53">
        <v>143500</v>
      </c>
      <c r="K33" s="54"/>
      <c r="L33" s="55">
        <f t="shared" si="3"/>
        <v>143500</v>
      </c>
      <c r="M33" s="39">
        <v>0</v>
      </c>
      <c r="N33" s="39"/>
      <c r="O33" s="40">
        <f t="shared" si="4"/>
        <v>0</v>
      </c>
      <c r="P33" s="50">
        <f t="shared" si="2"/>
        <v>143500</v>
      </c>
      <c r="Q33" s="38"/>
      <c r="R33" s="38"/>
      <c r="S33" s="38"/>
      <c r="T33" s="38"/>
      <c r="U33" s="38"/>
      <c r="V33" s="38"/>
      <c r="W33" s="38"/>
      <c r="X33" s="38"/>
      <c r="Y33" s="38"/>
      <c r="Z33" s="38"/>
      <c r="AA33" s="38"/>
      <c r="AB33" s="38"/>
      <c r="AC33" s="43"/>
    </row>
    <row r="34" spans="1:29" s="44" customFormat="1" ht="39" customHeight="1">
      <c r="A34" s="22">
        <v>18100000000</v>
      </c>
      <c r="B34" s="32" t="s">
        <v>16</v>
      </c>
      <c r="C34" s="45"/>
      <c r="D34" s="38"/>
      <c r="E34" s="39"/>
      <c r="F34" s="39"/>
      <c r="G34" s="39"/>
      <c r="H34" s="41"/>
      <c r="I34" s="45" t="s">
        <v>22</v>
      </c>
      <c r="J34" s="53">
        <v>15700</v>
      </c>
      <c r="K34" s="54"/>
      <c r="L34" s="55">
        <f t="shared" si="3"/>
        <v>15700</v>
      </c>
      <c r="M34" s="39">
        <v>0</v>
      </c>
      <c r="N34" s="39"/>
      <c r="O34" s="40">
        <f t="shared" si="4"/>
        <v>0</v>
      </c>
      <c r="P34" s="50">
        <f t="shared" si="2"/>
        <v>15700</v>
      </c>
      <c r="Q34" s="38"/>
      <c r="R34" s="38"/>
      <c r="S34" s="38"/>
      <c r="T34" s="38"/>
      <c r="U34" s="38"/>
      <c r="V34" s="38"/>
      <c r="W34" s="38"/>
      <c r="X34" s="38"/>
      <c r="Y34" s="38"/>
      <c r="Z34" s="38"/>
      <c r="AA34" s="38"/>
      <c r="AB34" s="38"/>
      <c r="AC34" s="43"/>
    </row>
    <row r="35" spans="1:29" s="44" customFormat="1" ht="39" customHeight="1">
      <c r="A35" s="22">
        <v>18100000000</v>
      </c>
      <c r="B35" s="32" t="s">
        <v>16</v>
      </c>
      <c r="C35" s="45"/>
      <c r="D35" s="38"/>
      <c r="E35" s="39"/>
      <c r="F35" s="39"/>
      <c r="G35" s="39"/>
      <c r="H35" s="41"/>
      <c r="I35" s="45" t="s">
        <v>23</v>
      </c>
      <c r="J35" s="53">
        <v>20807</v>
      </c>
      <c r="K35" s="54"/>
      <c r="L35" s="55">
        <f t="shared" si="3"/>
        <v>20807</v>
      </c>
      <c r="M35" s="39">
        <v>0</v>
      </c>
      <c r="N35" s="39"/>
      <c r="O35" s="40">
        <f t="shared" si="4"/>
        <v>0</v>
      </c>
      <c r="P35" s="50">
        <f t="shared" si="2"/>
        <v>20807</v>
      </c>
      <c r="Q35" s="38"/>
      <c r="R35" s="38"/>
      <c r="S35" s="38"/>
      <c r="T35" s="38"/>
      <c r="U35" s="38"/>
      <c r="V35" s="38"/>
      <c r="W35" s="38"/>
      <c r="X35" s="38"/>
      <c r="Y35" s="38"/>
      <c r="Z35" s="38"/>
      <c r="AA35" s="38"/>
      <c r="AB35" s="38"/>
      <c r="AC35" s="43"/>
    </row>
    <row r="36" spans="1:29" s="44" customFormat="1" ht="39" customHeight="1">
      <c r="A36" s="22">
        <v>18100000000</v>
      </c>
      <c r="B36" s="32" t="s">
        <v>16</v>
      </c>
      <c r="C36" s="45"/>
      <c r="D36" s="38"/>
      <c r="E36" s="39"/>
      <c r="F36" s="39"/>
      <c r="G36" s="39"/>
      <c r="H36" s="41"/>
      <c r="I36" s="45" t="s">
        <v>24</v>
      </c>
      <c r="J36" s="53">
        <v>41600</v>
      </c>
      <c r="K36" s="54"/>
      <c r="L36" s="55">
        <f t="shared" si="3"/>
        <v>41600</v>
      </c>
      <c r="M36" s="39">
        <v>0</v>
      </c>
      <c r="N36" s="39"/>
      <c r="O36" s="40">
        <f t="shared" si="4"/>
        <v>0</v>
      </c>
      <c r="P36" s="50">
        <f t="shared" si="2"/>
        <v>41600</v>
      </c>
      <c r="Q36" s="38"/>
      <c r="R36" s="38"/>
      <c r="S36" s="38"/>
      <c r="T36" s="38"/>
      <c r="U36" s="38"/>
      <c r="V36" s="38"/>
      <c r="W36" s="38"/>
      <c r="X36" s="38"/>
      <c r="Y36" s="38"/>
      <c r="Z36" s="38"/>
      <c r="AA36" s="38"/>
      <c r="AB36" s="38"/>
      <c r="AC36" s="43"/>
    </row>
    <row r="37" spans="1:29" s="44" customFormat="1" ht="39" customHeight="1">
      <c r="A37" s="22">
        <v>18100000000</v>
      </c>
      <c r="B37" s="32" t="s">
        <v>16</v>
      </c>
      <c r="C37" s="45"/>
      <c r="D37" s="38"/>
      <c r="E37" s="39"/>
      <c r="F37" s="39"/>
      <c r="G37" s="39"/>
      <c r="H37" s="41"/>
      <c r="I37" s="56" t="s">
        <v>56</v>
      </c>
      <c r="J37" s="53">
        <f>428100+3000</f>
        <v>431100</v>
      </c>
      <c r="K37" s="54">
        <v>0</v>
      </c>
      <c r="L37" s="55">
        <f t="shared" si="3"/>
        <v>431100</v>
      </c>
      <c r="M37" s="39">
        <v>187900</v>
      </c>
      <c r="N37" s="42"/>
      <c r="O37" s="40">
        <f t="shared" si="4"/>
        <v>187900</v>
      </c>
      <c r="P37" s="50">
        <f t="shared" si="2"/>
        <v>619000</v>
      </c>
      <c r="Q37" s="38"/>
      <c r="R37" s="38"/>
      <c r="S37" s="38"/>
      <c r="T37" s="38"/>
      <c r="U37" s="38"/>
      <c r="V37" s="38"/>
      <c r="W37" s="38"/>
      <c r="X37" s="38"/>
      <c r="Y37" s="38"/>
      <c r="Z37" s="38"/>
      <c r="AA37" s="38"/>
      <c r="AB37" s="38"/>
      <c r="AC37" s="43"/>
    </row>
    <row r="38" spans="1:29" s="44" customFormat="1" ht="68.25" customHeight="1">
      <c r="A38" s="22">
        <v>18100000000</v>
      </c>
      <c r="B38" s="32" t="s">
        <v>16</v>
      </c>
      <c r="C38" s="45"/>
      <c r="D38" s="38"/>
      <c r="E38" s="39"/>
      <c r="F38" s="39"/>
      <c r="G38" s="39"/>
      <c r="H38" s="41"/>
      <c r="I38" s="45" t="s">
        <v>46</v>
      </c>
      <c r="J38" s="53">
        <v>261786</v>
      </c>
      <c r="K38" s="54"/>
      <c r="L38" s="55">
        <f t="shared" si="3"/>
        <v>261786</v>
      </c>
      <c r="M38" s="39">
        <v>0</v>
      </c>
      <c r="N38" s="39"/>
      <c r="O38" s="40">
        <f t="shared" si="4"/>
        <v>0</v>
      </c>
      <c r="P38" s="50">
        <f>L38+O38</f>
        <v>261786</v>
      </c>
      <c r="Q38" s="38"/>
      <c r="R38" s="38"/>
      <c r="S38" s="38"/>
      <c r="T38" s="38"/>
      <c r="U38" s="38"/>
      <c r="V38" s="38"/>
      <c r="W38" s="38"/>
      <c r="X38" s="38"/>
      <c r="Y38" s="38"/>
      <c r="Z38" s="38"/>
      <c r="AA38" s="38"/>
      <c r="AB38" s="38"/>
      <c r="AC38" s="43"/>
    </row>
    <row r="39" spans="1:29" s="44" customFormat="1" ht="39" customHeight="1">
      <c r="A39" s="22">
        <v>18100000000</v>
      </c>
      <c r="B39" s="32" t="s">
        <v>16</v>
      </c>
      <c r="C39" s="45"/>
      <c r="D39" s="38"/>
      <c r="E39" s="39"/>
      <c r="F39" s="39"/>
      <c r="G39" s="39"/>
      <c r="H39" s="41"/>
      <c r="I39" s="45" t="s">
        <v>57</v>
      </c>
      <c r="J39" s="53"/>
      <c r="K39" s="54"/>
      <c r="L39" s="55"/>
      <c r="M39" s="39">
        <v>720000</v>
      </c>
      <c r="N39" s="39">
        <v>-720000</v>
      </c>
      <c r="O39" s="40">
        <f t="shared" si="4"/>
        <v>0</v>
      </c>
      <c r="P39" s="50">
        <f>L39+O39</f>
        <v>0</v>
      </c>
      <c r="Q39" s="38"/>
      <c r="R39" s="38"/>
      <c r="S39" s="38"/>
      <c r="T39" s="38"/>
      <c r="U39" s="38"/>
      <c r="V39" s="38"/>
      <c r="W39" s="38"/>
      <c r="X39" s="38"/>
      <c r="Y39" s="38"/>
      <c r="Z39" s="38"/>
      <c r="AA39" s="38"/>
      <c r="AB39" s="38"/>
      <c r="AC39" s="43"/>
    </row>
    <row r="40" spans="1:29" s="44" customFormat="1" ht="39" customHeight="1">
      <c r="A40" s="25" t="s">
        <v>47</v>
      </c>
      <c r="B40" s="32" t="s">
        <v>48</v>
      </c>
      <c r="C40" s="45"/>
      <c r="D40" s="38"/>
      <c r="E40" s="39"/>
      <c r="F40" s="39"/>
      <c r="G40" s="39"/>
      <c r="H40" s="41"/>
      <c r="I40" s="57" t="s">
        <v>44</v>
      </c>
      <c r="J40" s="53">
        <f>29601+126230+200000+35000+78530+23550</f>
        <v>492911</v>
      </c>
      <c r="K40" s="54">
        <v>11000</v>
      </c>
      <c r="L40" s="55">
        <f t="shared" si="3"/>
        <v>503911</v>
      </c>
      <c r="M40" s="39">
        <v>0</v>
      </c>
      <c r="N40" s="39"/>
      <c r="O40" s="40">
        <f t="shared" si="4"/>
        <v>0</v>
      </c>
      <c r="P40" s="50">
        <f t="shared" si="2"/>
        <v>503911</v>
      </c>
      <c r="Q40" s="38"/>
      <c r="R40" s="38"/>
      <c r="S40" s="38"/>
      <c r="T40" s="38"/>
      <c r="U40" s="38"/>
      <c r="V40" s="38"/>
      <c r="W40" s="38"/>
      <c r="X40" s="38"/>
      <c r="Y40" s="38"/>
      <c r="Z40" s="38"/>
      <c r="AA40" s="38"/>
      <c r="AB40" s="38"/>
      <c r="AC40" s="43"/>
    </row>
    <row r="41" spans="1:29" s="44" customFormat="1" ht="48" customHeight="1">
      <c r="A41" s="24">
        <v>18522000000</v>
      </c>
      <c r="B41" s="45" t="s">
        <v>45</v>
      </c>
      <c r="C41" s="45"/>
      <c r="D41" s="38"/>
      <c r="E41" s="39"/>
      <c r="F41" s="39"/>
      <c r="G41" s="39"/>
      <c r="H41" s="41"/>
      <c r="I41" s="56" t="s">
        <v>65</v>
      </c>
      <c r="J41" s="53">
        <v>447500</v>
      </c>
      <c r="K41" s="54"/>
      <c r="L41" s="55">
        <f t="shared" si="3"/>
        <v>447500</v>
      </c>
      <c r="M41" s="39">
        <v>0</v>
      </c>
      <c r="N41" s="39"/>
      <c r="O41" s="40">
        <f t="shared" si="4"/>
        <v>0</v>
      </c>
      <c r="P41" s="50">
        <f t="shared" si="2"/>
        <v>447500</v>
      </c>
      <c r="Q41" s="38"/>
      <c r="R41" s="38"/>
      <c r="S41" s="38"/>
      <c r="T41" s="38"/>
      <c r="U41" s="38"/>
      <c r="V41" s="38"/>
      <c r="W41" s="38"/>
      <c r="X41" s="38"/>
      <c r="Y41" s="38"/>
      <c r="Z41" s="38"/>
      <c r="AA41" s="38"/>
      <c r="AB41" s="38"/>
      <c r="AC41" s="43"/>
    </row>
    <row r="42" spans="1:29" s="44" customFormat="1" ht="48" customHeight="1">
      <c r="A42" s="24">
        <v>18523000000</v>
      </c>
      <c r="B42" s="45" t="s">
        <v>42</v>
      </c>
      <c r="C42" s="45"/>
      <c r="D42" s="38"/>
      <c r="E42" s="39"/>
      <c r="F42" s="39"/>
      <c r="G42" s="39"/>
      <c r="H42" s="41"/>
      <c r="I42" s="58" t="s">
        <v>58</v>
      </c>
      <c r="J42" s="53">
        <v>1421325</v>
      </c>
      <c r="K42" s="74">
        <v>119248</v>
      </c>
      <c r="L42" s="55">
        <f t="shared" si="3"/>
        <v>1540573</v>
      </c>
      <c r="M42" s="39"/>
      <c r="N42" s="39"/>
      <c r="O42" s="40"/>
      <c r="P42" s="50">
        <f t="shared" si="2"/>
        <v>1540573</v>
      </c>
      <c r="Q42" s="38"/>
      <c r="R42" s="38"/>
      <c r="S42" s="38"/>
      <c r="T42" s="38"/>
      <c r="U42" s="38"/>
      <c r="V42" s="38"/>
      <c r="W42" s="38"/>
      <c r="X42" s="38"/>
      <c r="Y42" s="38"/>
      <c r="Z42" s="38"/>
      <c r="AA42" s="38"/>
      <c r="AB42" s="38"/>
      <c r="AC42" s="43"/>
    </row>
    <row r="43" spans="1:29" s="44" customFormat="1" ht="48" customHeight="1">
      <c r="A43" s="24">
        <v>18523000000</v>
      </c>
      <c r="B43" s="45" t="s">
        <v>42</v>
      </c>
      <c r="C43" s="45"/>
      <c r="D43" s="38"/>
      <c r="E43" s="39"/>
      <c r="F43" s="39"/>
      <c r="G43" s="39"/>
      <c r="H43" s="41"/>
      <c r="I43" s="58" t="s">
        <v>59</v>
      </c>
      <c r="J43" s="53"/>
      <c r="K43" s="54"/>
      <c r="L43" s="55"/>
      <c r="M43" s="39">
        <v>234100</v>
      </c>
      <c r="N43" s="39"/>
      <c r="O43" s="40">
        <v>234100</v>
      </c>
      <c r="P43" s="50">
        <f t="shared" si="2"/>
        <v>234100</v>
      </c>
      <c r="Q43" s="38"/>
      <c r="R43" s="38"/>
      <c r="S43" s="38"/>
      <c r="T43" s="38"/>
      <c r="U43" s="38"/>
      <c r="V43" s="38"/>
      <c r="W43" s="38"/>
      <c r="X43" s="38"/>
      <c r="Y43" s="38"/>
      <c r="Z43" s="38"/>
      <c r="AA43" s="38"/>
      <c r="AB43" s="38"/>
      <c r="AC43" s="43"/>
    </row>
    <row r="44" spans="1:29" s="37" customFormat="1" ht="48" customHeight="1">
      <c r="A44" s="22">
        <v>18100000000</v>
      </c>
      <c r="B44" s="32" t="s">
        <v>16</v>
      </c>
      <c r="C44" s="32"/>
      <c r="D44" s="31"/>
      <c r="E44" s="34"/>
      <c r="F44" s="34"/>
      <c r="G44" s="34"/>
      <c r="H44" s="35"/>
      <c r="I44" s="32"/>
      <c r="J44" s="59">
        <v>0</v>
      </c>
      <c r="K44" s="60"/>
      <c r="L44" s="55">
        <f t="shared" si="3"/>
        <v>0</v>
      </c>
      <c r="M44" s="34">
        <v>0</v>
      </c>
      <c r="N44" s="34"/>
      <c r="O44" s="40">
        <f t="shared" si="4"/>
        <v>0</v>
      </c>
      <c r="P44" s="50">
        <f t="shared" si="2"/>
        <v>0</v>
      </c>
      <c r="Q44" s="31"/>
      <c r="R44" s="31"/>
      <c r="S44" s="31"/>
      <c r="T44" s="31"/>
      <c r="U44" s="31">
        <v>9770</v>
      </c>
      <c r="V44" s="61" t="s">
        <v>51</v>
      </c>
      <c r="W44" s="34">
        <f>W45+W46+W47</f>
        <v>758230</v>
      </c>
      <c r="X44" s="34">
        <f>X45+X46+X47</f>
        <v>0</v>
      </c>
      <c r="Y44" s="34">
        <f>Y45+Y46+Y47+Y48+Y49</f>
        <v>758230</v>
      </c>
      <c r="Z44" s="34"/>
      <c r="AA44" s="34"/>
      <c r="AB44" s="34"/>
      <c r="AC44" s="40">
        <f t="shared" ref="AC44:AC51" si="7">Y44+AB44</f>
        <v>758230</v>
      </c>
    </row>
    <row r="45" spans="1:29" s="44" customFormat="1" ht="37.5" customHeight="1">
      <c r="A45" s="22">
        <v>18100000000</v>
      </c>
      <c r="B45" s="32" t="s">
        <v>16</v>
      </c>
      <c r="C45" s="45"/>
      <c r="D45" s="38"/>
      <c r="E45" s="39"/>
      <c r="F45" s="39"/>
      <c r="G45" s="39"/>
      <c r="H45" s="41"/>
      <c r="I45" s="45"/>
      <c r="J45" s="53">
        <v>0</v>
      </c>
      <c r="K45" s="54"/>
      <c r="L45" s="55">
        <f t="shared" si="3"/>
        <v>0</v>
      </c>
      <c r="M45" s="53">
        <v>0</v>
      </c>
      <c r="N45" s="53"/>
      <c r="O45" s="40">
        <f t="shared" si="4"/>
        <v>0</v>
      </c>
      <c r="P45" s="50">
        <f t="shared" si="2"/>
        <v>0</v>
      </c>
      <c r="Q45" s="38"/>
      <c r="R45" s="38"/>
      <c r="S45" s="38"/>
      <c r="T45" s="38"/>
      <c r="U45" s="38"/>
      <c r="V45" s="45" t="s">
        <v>40</v>
      </c>
      <c r="W45" s="39">
        <f>150680+54790</f>
        <v>205470</v>
      </c>
      <c r="X45" s="39"/>
      <c r="Y45" s="39">
        <f>W45+X45</f>
        <v>205470</v>
      </c>
      <c r="Z45" s="39"/>
      <c r="AA45" s="39"/>
      <c r="AB45" s="39"/>
      <c r="AC45" s="40">
        <f t="shared" si="7"/>
        <v>205470</v>
      </c>
    </row>
    <row r="46" spans="1:29" s="44" customFormat="1" ht="36" customHeight="1">
      <c r="A46" s="22">
        <v>18100000000</v>
      </c>
      <c r="B46" s="32" t="s">
        <v>16</v>
      </c>
      <c r="C46" s="45"/>
      <c r="D46" s="38"/>
      <c r="E46" s="39"/>
      <c r="F46" s="39"/>
      <c r="G46" s="39"/>
      <c r="H46" s="41"/>
      <c r="I46" s="45"/>
      <c r="J46" s="53">
        <v>0</v>
      </c>
      <c r="K46" s="54"/>
      <c r="L46" s="55">
        <f t="shared" si="3"/>
        <v>0</v>
      </c>
      <c r="M46" s="53">
        <v>0</v>
      </c>
      <c r="N46" s="53"/>
      <c r="O46" s="40">
        <f t="shared" si="4"/>
        <v>0</v>
      </c>
      <c r="P46" s="50">
        <f t="shared" si="2"/>
        <v>0</v>
      </c>
      <c r="Q46" s="38"/>
      <c r="R46" s="38"/>
      <c r="S46" s="38"/>
      <c r="T46" s="38"/>
      <c r="U46" s="38"/>
      <c r="V46" s="45" t="s">
        <v>41</v>
      </c>
      <c r="W46" s="39">
        <f>52270+490</f>
        <v>52760</v>
      </c>
      <c r="X46" s="39"/>
      <c r="Y46" s="39">
        <f>W46+X46</f>
        <v>52760</v>
      </c>
      <c r="Z46" s="38"/>
      <c r="AA46" s="38"/>
      <c r="AB46" s="38"/>
      <c r="AC46" s="40">
        <f t="shared" si="7"/>
        <v>52760</v>
      </c>
    </row>
    <row r="47" spans="1:29" s="44" customFormat="1" ht="78.75" customHeight="1">
      <c r="A47" s="22">
        <v>18100000000</v>
      </c>
      <c r="B47" s="32" t="s">
        <v>16</v>
      </c>
      <c r="C47" s="45"/>
      <c r="D47" s="38"/>
      <c r="E47" s="39"/>
      <c r="F47" s="39"/>
      <c r="G47" s="39"/>
      <c r="H47" s="41"/>
      <c r="I47" s="45"/>
      <c r="J47" s="53">
        <v>0</v>
      </c>
      <c r="K47" s="54"/>
      <c r="L47" s="55">
        <f t="shared" si="3"/>
        <v>0</v>
      </c>
      <c r="M47" s="53">
        <v>0</v>
      </c>
      <c r="N47" s="53"/>
      <c r="O47" s="40">
        <f t="shared" si="4"/>
        <v>0</v>
      </c>
      <c r="P47" s="50">
        <f t="shared" si="2"/>
        <v>0</v>
      </c>
      <c r="Q47" s="38"/>
      <c r="R47" s="38"/>
      <c r="S47" s="38"/>
      <c r="T47" s="38"/>
      <c r="U47" s="38"/>
      <c r="V47" s="62" t="s">
        <v>50</v>
      </c>
      <c r="W47" s="39">
        <v>500000</v>
      </c>
      <c r="X47" s="39"/>
      <c r="Y47" s="39">
        <f>W47+X47</f>
        <v>500000</v>
      </c>
      <c r="Z47" s="38"/>
      <c r="AA47" s="38"/>
      <c r="AB47" s="38"/>
      <c r="AC47" s="40">
        <f t="shared" si="7"/>
        <v>500000</v>
      </c>
    </row>
    <row r="48" spans="1:29" s="44" customFormat="1" ht="39.75" customHeight="1">
      <c r="A48" s="22">
        <v>18100000000</v>
      </c>
      <c r="B48" s="32" t="s">
        <v>16</v>
      </c>
      <c r="C48" s="45"/>
      <c r="D48" s="38"/>
      <c r="E48" s="39"/>
      <c r="F48" s="39"/>
      <c r="G48" s="39"/>
      <c r="H48" s="41"/>
      <c r="I48" s="45"/>
      <c r="J48" s="53">
        <v>0</v>
      </c>
      <c r="K48" s="54"/>
      <c r="L48" s="55">
        <f t="shared" si="3"/>
        <v>0</v>
      </c>
      <c r="M48" s="53">
        <v>0</v>
      </c>
      <c r="N48" s="53"/>
      <c r="O48" s="40">
        <f t="shared" si="4"/>
        <v>0</v>
      </c>
      <c r="P48" s="50">
        <f t="shared" si="2"/>
        <v>0</v>
      </c>
      <c r="Q48" s="38"/>
      <c r="R48" s="38"/>
      <c r="S48" s="38"/>
      <c r="T48" s="38"/>
      <c r="U48" s="38">
        <v>9750</v>
      </c>
      <c r="V48" s="32" t="s">
        <v>52</v>
      </c>
      <c r="W48" s="39"/>
      <c r="X48" s="39"/>
      <c r="Y48" s="39">
        <f>W48+X48</f>
        <v>0</v>
      </c>
      <c r="Z48" s="38">
        <v>10000</v>
      </c>
      <c r="AA48" s="38">
        <f>AA49</f>
        <v>0</v>
      </c>
      <c r="AB48" s="38">
        <f>Z48+AA48</f>
        <v>10000</v>
      </c>
      <c r="AC48" s="40">
        <f t="shared" si="7"/>
        <v>10000</v>
      </c>
    </row>
    <row r="49" spans="1:29" s="44" customFormat="1" ht="56.25" customHeight="1">
      <c r="A49" s="22">
        <v>18100000000</v>
      </c>
      <c r="B49" s="32" t="s">
        <v>16</v>
      </c>
      <c r="C49" s="45"/>
      <c r="D49" s="38"/>
      <c r="E49" s="39"/>
      <c r="F49" s="39"/>
      <c r="G49" s="39"/>
      <c r="H49" s="41"/>
      <c r="I49" s="45"/>
      <c r="J49" s="53">
        <v>0</v>
      </c>
      <c r="K49" s="54"/>
      <c r="L49" s="55">
        <f t="shared" si="3"/>
        <v>0</v>
      </c>
      <c r="M49" s="53">
        <v>0</v>
      </c>
      <c r="N49" s="53"/>
      <c r="O49" s="40">
        <f t="shared" si="4"/>
        <v>0</v>
      </c>
      <c r="P49" s="50">
        <f t="shared" si="2"/>
        <v>0</v>
      </c>
      <c r="Q49" s="38"/>
      <c r="R49" s="38"/>
      <c r="S49" s="38"/>
      <c r="T49" s="38"/>
      <c r="U49" s="38"/>
      <c r="V49" s="63" t="s">
        <v>49</v>
      </c>
      <c r="W49" s="39"/>
      <c r="X49" s="39"/>
      <c r="Y49" s="39">
        <f>W49+X49</f>
        <v>0</v>
      </c>
      <c r="Z49" s="38">
        <v>10000</v>
      </c>
      <c r="AA49" s="38"/>
      <c r="AB49" s="38">
        <f>Z49</f>
        <v>10000</v>
      </c>
      <c r="AC49" s="40">
        <f t="shared" si="7"/>
        <v>10000</v>
      </c>
    </row>
    <row r="50" spans="1:29" s="44" customFormat="1" ht="44.25" customHeight="1">
      <c r="A50" s="22"/>
      <c r="B50" s="32"/>
      <c r="C50" s="45"/>
      <c r="D50" s="38"/>
      <c r="E50" s="39"/>
      <c r="F50" s="39"/>
      <c r="G50" s="39"/>
      <c r="H50" s="41">
        <v>41054300</v>
      </c>
      <c r="I50" s="45" t="s">
        <v>60</v>
      </c>
      <c r="J50" s="53">
        <v>143000</v>
      </c>
      <c r="K50" s="54"/>
      <c r="L50" s="55">
        <f t="shared" si="3"/>
        <v>143000</v>
      </c>
      <c r="M50" s="53"/>
      <c r="N50" s="53"/>
      <c r="O50" s="40"/>
      <c r="P50" s="50">
        <f t="shared" si="2"/>
        <v>143000</v>
      </c>
      <c r="Q50" s="38"/>
      <c r="R50" s="38"/>
      <c r="S50" s="38"/>
      <c r="T50" s="38"/>
      <c r="U50" s="38"/>
      <c r="V50" s="62"/>
      <c r="W50" s="39"/>
      <c r="X50" s="39"/>
      <c r="Y50" s="39"/>
      <c r="Z50" s="38"/>
      <c r="AA50" s="38"/>
      <c r="AB50" s="38"/>
      <c r="AC50" s="40"/>
    </row>
    <row r="51" spans="1:29" s="26" customFormat="1" ht="38.25" customHeight="1">
      <c r="A51" s="21" t="s">
        <v>10</v>
      </c>
      <c r="B51" s="27" t="s">
        <v>11</v>
      </c>
      <c r="C51" s="27"/>
      <c r="D51" s="28"/>
      <c r="E51" s="50">
        <f>E12</f>
        <v>5132697</v>
      </c>
      <c r="F51" s="50">
        <f>F12</f>
        <v>0</v>
      </c>
      <c r="G51" s="50">
        <f>G12</f>
        <v>5132697</v>
      </c>
      <c r="H51" s="64"/>
      <c r="I51" s="28"/>
      <c r="J51" s="50">
        <f>J13+J14+J15+J16+J18+J19+J21+J25+J28+J20+J50</f>
        <v>150876118.03</v>
      </c>
      <c r="K51" s="30">
        <f>K13+K14+K15+K16+K18+K19+K20+K21+K25+K28+K26+K50+K17</f>
        <v>1174844</v>
      </c>
      <c r="L51" s="50">
        <f>L13+L14+L15+L16+L18+L19+L20+L21+L25+L28+L26+L50+L17</f>
        <v>152050962.03</v>
      </c>
      <c r="M51" s="29">
        <f>M13+M14+M15+M16+M18+M19+M21+M25+M28+M26+M50</f>
        <v>14607900</v>
      </c>
      <c r="N51" s="29">
        <f>N13+N14+N15+N16+N18+N19+N21+N25+N28+N26+N50+N27</f>
        <v>0</v>
      </c>
      <c r="O51" s="29">
        <f>O13+O14+O15+O16+O18+O19+O21+O25+O28+O26+O50+O27</f>
        <v>14607900</v>
      </c>
      <c r="P51" s="50">
        <f>P13+P14+P15+P16+P18+P19+P20+P21+P25+P28+P26+P50+P27+P17</f>
        <v>166658862.03</v>
      </c>
      <c r="Q51" s="28"/>
      <c r="R51" s="28"/>
      <c r="S51" s="28"/>
      <c r="T51" s="28"/>
      <c r="U51" s="28"/>
      <c r="V51" s="28"/>
      <c r="W51" s="29">
        <f>W44</f>
        <v>758230</v>
      </c>
      <c r="X51" s="29">
        <f>X44+X48</f>
        <v>0</v>
      </c>
      <c r="Y51" s="29">
        <f>Y44+Y48</f>
        <v>758230</v>
      </c>
      <c r="Z51" s="29">
        <f>Z44+Z48</f>
        <v>10000</v>
      </c>
      <c r="AA51" s="29">
        <f>AA44+AA48</f>
        <v>0</v>
      </c>
      <c r="AB51" s="29">
        <f>AB44+AB48</f>
        <v>10000</v>
      </c>
      <c r="AC51" s="29">
        <f t="shared" si="7"/>
        <v>768230</v>
      </c>
    </row>
    <row r="52" spans="1:29" s="37" customFormat="1" ht="18.75">
      <c r="A52" s="72"/>
      <c r="B52" s="65"/>
      <c r="C52" s="65"/>
      <c r="E52" s="66"/>
      <c r="F52" s="66"/>
      <c r="G52" s="67"/>
      <c r="H52" s="68"/>
      <c r="J52" s="66"/>
      <c r="K52" s="69"/>
      <c r="L52" s="70"/>
      <c r="P52" s="67"/>
      <c r="AC52" s="26"/>
    </row>
    <row r="53" spans="1:29" s="7" customFormat="1" ht="23.25" customHeight="1">
      <c r="A53" s="23"/>
      <c r="B53" s="5"/>
      <c r="C53" s="5"/>
      <c r="D53" s="5"/>
      <c r="E53" s="5"/>
      <c r="F53" s="5"/>
      <c r="G53" s="5"/>
      <c r="H53" s="11"/>
      <c r="I53" s="5"/>
      <c r="J53" s="5"/>
      <c r="K53" s="17"/>
      <c r="L53" s="14"/>
      <c r="M53" s="5"/>
      <c r="N53" s="19"/>
      <c r="O53" s="8"/>
      <c r="P53" s="8"/>
      <c r="Q53" s="19"/>
      <c r="R53" s="89" t="s">
        <v>25</v>
      </c>
      <c r="S53" s="89"/>
      <c r="T53" s="89"/>
      <c r="U53" s="19"/>
      <c r="V53" s="19"/>
      <c r="W53" s="89" t="s">
        <v>61</v>
      </c>
      <c r="X53" s="89"/>
      <c r="Y53" s="89"/>
      <c r="Z53" s="89"/>
      <c r="AC53" s="19"/>
    </row>
    <row r="54" spans="1:29">
      <c r="M54" s="2"/>
    </row>
    <row r="56" spans="1:29">
      <c r="O56" s="75"/>
    </row>
    <row r="59" spans="1:29">
      <c r="N59" s="75">
        <f>L54</f>
        <v>0</v>
      </c>
    </row>
  </sheetData>
  <mergeCells count="25">
    <mergeCell ref="R53:T53"/>
    <mergeCell ref="W53:Z53"/>
    <mergeCell ref="A7:A11"/>
    <mergeCell ref="B7:B10"/>
    <mergeCell ref="C7:P7"/>
    <mergeCell ref="Q7:AC7"/>
    <mergeCell ref="C8:G9"/>
    <mergeCell ref="H8:O8"/>
    <mergeCell ref="W9:Y9"/>
    <mergeCell ref="Z9:AB9"/>
    <mergeCell ref="H9:I9"/>
    <mergeCell ref="J9:L9"/>
    <mergeCell ref="M9:O9"/>
    <mergeCell ref="U9:V9"/>
    <mergeCell ref="P8:P11"/>
    <mergeCell ref="Q8:T9"/>
    <mergeCell ref="N2:O2"/>
    <mergeCell ref="N3:O3"/>
    <mergeCell ref="AC8:AC11"/>
    <mergeCell ref="AB6:AC6"/>
    <mergeCell ref="D4:P4"/>
    <mergeCell ref="D5:P5"/>
    <mergeCell ref="C10:O10"/>
    <mergeCell ref="Q10:AB10"/>
    <mergeCell ref="U8:AB8"/>
  </mergeCells>
  <phoneticPr fontId="0" type="noConversion"/>
  <printOptions horizontalCentered="1"/>
  <pageMargins left="0.19685039370078741" right="0.19685039370078741" top="0.59055118110236227" bottom="0.19685039370078741" header="0.31496062992125984" footer="0.31496062992125984"/>
  <pageSetup paperSize="9" scale="35" fitToWidth="0" orientation="landscape" r:id="rId1"/>
  <rowBreaks count="3" manualBreakCount="3">
    <brk id="22" max="28" man="1"/>
    <brk id="40" max="28" man="1"/>
    <brk id="53" max="28" man="1"/>
  </rowBreaks>
  <colBreaks count="1" manualBreakCount="1">
    <brk id="16" max="6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зміни (3)</vt:lpstr>
      <vt:lpstr>'зміни (3)'!Заголовки_для_печати</vt:lpstr>
      <vt:lpstr>'зміни (3)'!Область_печати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molchanova</cp:lastModifiedBy>
  <cp:lastPrinted>2019-10-25T04:54:03Z</cp:lastPrinted>
  <dcterms:created xsi:type="dcterms:W3CDTF">2018-12-12T06:35:02Z</dcterms:created>
  <dcterms:modified xsi:type="dcterms:W3CDTF">2019-10-30T08:25:18Z</dcterms:modified>
</cp:coreProperties>
</file>